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E:\Schuljahr22-23\"/>
    </mc:Choice>
  </mc:AlternateContent>
  <bookViews>
    <workbookView xWindow="-105" yWindow="-105" windowWidth="23250" windowHeight="13170"/>
  </bookViews>
  <sheets>
    <sheet name="Punktberechnung (mBLL)" sheetId="2" r:id="rId1"/>
    <sheet name="Punktberechnung (oBLL)" sheetId="1" r:id="rId2"/>
  </sheets>
  <definedNames>
    <definedName name="_xlnm.Print_Area" localSheetId="0">'Punktberechnung (mBLL)'!$A$1:$P$37</definedName>
    <definedName name="_xlnm.Print_Area" localSheetId="1">'Punktberechnung (oBLL)'!$A$1:$P$36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2" l="1"/>
  <c r="I28" i="2" s="1"/>
  <c r="G29" i="2"/>
  <c r="W29" i="2" s="1"/>
  <c r="G27" i="2"/>
  <c r="I27" i="2" s="1"/>
  <c r="G26" i="2"/>
  <c r="W26" i="2" s="1"/>
  <c r="G25" i="2"/>
  <c r="I25" i="2" s="1"/>
  <c r="Y17" i="2"/>
  <c r="X17" i="2"/>
  <c r="W17" i="2"/>
  <c r="V17" i="2"/>
  <c r="J17" i="2"/>
  <c r="Y16" i="2"/>
  <c r="X16" i="2"/>
  <c r="W16" i="2"/>
  <c r="V16" i="2"/>
  <c r="J16" i="2"/>
  <c r="Y15" i="2"/>
  <c r="X15" i="2"/>
  <c r="W15" i="2"/>
  <c r="V15" i="2"/>
  <c r="J15" i="2"/>
  <c r="Y14" i="2"/>
  <c r="X14" i="2"/>
  <c r="W14" i="2"/>
  <c r="V14" i="2"/>
  <c r="J14" i="2"/>
  <c r="Y13" i="2"/>
  <c r="X13" i="2"/>
  <c r="W13" i="2"/>
  <c r="V13" i="2"/>
  <c r="J13" i="2"/>
  <c r="Z12" i="2"/>
  <c r="B20" i="2" s="1"/>
  <c r="Y12" i="2"/>
  <c r="X12" i="2"/>
  <c r="W12" i="2"/>
  <c r="V12" i="2"/>
  <c r="J12" i="2"/>
  <c r="Y11" i="2"/>
  <c r="X11" i="2"/>
  <c r="W11" i="2"/>
  <c r="V11" i="2"/>
  <c r="J11" i="2"/>
  <c r="Z10" i="2"/>
  <c r="Y10" i="2"/>
  <c r="X10" i="2"/>
  <c r="W10" i="2"/>
  <c r="V10" i="2"/>
  <c r="J10" i="2"/>
  <c r="Z9" i="2"/>
  <c r="AB9" i="2" s="1"/>
  <c r="Y9" i="2"/>
  <c r="X9" i="2"/>
  <c r="W9" i="2"/>
  <c r="V9" i="2"/>
  <c r="J9" i="2"/>
  <c r="Y8" i="2"/>
  <c r="X8" i="2"/>
  <c r="W8" i="2"/>
  <c r="V8" i="2"/>
  <c r="J8" i="2"/>
  <c r="Z7" i="2"/>
  <c r="Y7" i="2"/>
  <c r="X7" i="2"/>
  <c r="W7" i="2"/>
  <c r="V7" i="2"/>
  <c r="J7" i="2"/>
  <c r="L2" i="2"/>
  <c r="L2" i="1"/>
  <c r="Z9" i="1"/>
  <c r="AB9" i="1" s="1"/>
  <c r="Z12" i="1"/>
  <c r="B20" i="1" s="1"/>
  <c r="G26" i="1"/>
  <c r="W26" i="1" s="1"/>
  <c r="G27" i="1"/>
  <c r="W27" i="1" s="1"/>
  <c r="G28" i="1"/>
  <c r="W28" i="1" s="1"/>
  <c r="G25" i="1"/>
  <c r="W25" i="1" s="1"/>
  <c r="Z10" i="1"/>
  <c r="Z7" i="1"/>
  <c r="W7" i="1"/>
  <c r="X7" i="1"/>
  <c r="Y7" i="1"/>
  <c r="W8" i="1"/>
  <c r="X8" i="1"/>
  <c r="Y8" i="1"/>
  <c r="W9" i="1"/>
  <c r="X9" i="1"/>
  <c r="Y9" i="1"/>
  <c r="W10" i="1"/>
  <c r="X10" i="1"/>
  <c r="Y10" i="1"/>
  <c r="W11" i="1"/>
  <c r="X11" i="1"/>
  <c r="Y11" i="1"/>
  <c r="W12" i="1"/>
  <c r="X12" i="1"/>
  <c r="Y12" i="1"/>
  <c r="W13" i="1"/>
  <c r="X13" i="1"/>
  <c r="Y13" i="1"/>
  <c r="W14" i="1"/>
  <c r="X14" i="1"/>
  <c r="Y14" i="1"/>
  <c r="W15" i="1"/>
  <c r="X15" i="1"/>
  <c r="Y15" i="1"/>
  <c r="W16" i="1"/>
  <c r="X16" i="1"/>
  <c r="Y16" i="1"/>
  <c r="V8" i="1"/>
  <c r="V9" i="1"/>
  <c r="V10" i="1"/>
  <c r="V11" i="1"/>
  <c r="V12" i="1"/>
  <c r="V13" i="1"/>
  <c r="V14" i="1"/>
  <c r="V15" i="1"/>
  <c r="V16" i="1"/>
  <c r="V7" i="1"/>
  <c r="W17" i="1"/>
  <c r="X17" i="1"/>
  <c r="Y17" i="1"/>
  <c r="V17" i="1"/>
  <c r="I26" i="1"/>
  <c r="I28" i="1"/>
  <c r="J10" i="1"/>
  <c r="J11" i="1"/>
  <c r="J12" i="1"/>
  <c r="J13" i="1"/>
  <c r="J14" i="1"/>
  <c r="J15" i="1"/>
  <c r="J16" i="1"/>
  <c r="J17" i="1"/>
  <c r="J9" i="1"/>
  <c r="J8" i="1"/>
  <c r="J7" i="1"/>
  <c r="AA11" i="1" l="1"/>
  <c r="Z11" i="1"/>
  <c r="AB10" i="1" s="1"/>
  <c r="W28" i="2"/>
  <c r="I26" i="2"/>
  <c r="I29" i="2"/>
  <c r="AA11" i="2"/>
  <c r="Z25" i="2"/>
  <c r="AB25" i="2" s="1"/>
  <c r="Z8" i="2"/>
  <c r="Z11" i="2"/>
  <c r="AB10" i="2" s="1"/>
  <c r="W25" i="2"/>
  <c r="AB7" i="2"/>
  <c r="J18" i="2"/>
  <c r="J19" i="2" s="1"/>
  <c r="Z13" i="2" s="1"/>
  <c r="AB13" i="2" s="1"/>
  <c r="W27" i="2"/>
  <c r="AA9" i="2"/>
  <c r="I27" i="1"/>
  <c r="Z26" i="1"/>
  <c r="AB26" i="1" s="1"/>
  <c r="I25" i="1"/>
  <c r="Z25" i="1"/>
  <c r="AB25" i="1" s="1"/>
  <c r="J18" i="1"/>
  <c r="J19" i="1" s="1"/>
  <c r="Z13" i="1" s="1"/>
  <c r="AB13" i="1" s="1"/>
  <c r="AA9" i="1"/>
  <c r="Z8" i="1"/>
  <c r="AA12" i="2" l="1"/>
  <c r="AA12" i="1"/>
  <c r="Z26" i="2"/>
  <c r="AB26" i="2" s="1"/>
  <c r="AB29" i="2" s="1"/>
  <c r="I30" i="2"/>
  <c r="D34" i="2" s="1"/>
  <c r="I29" i="1"/>
  <c r="D33" i="1"/>
  <c r="AB7" i="1"/>
  <c r="AB28" i="1" s="1"/>
  <c r="E34" i="2" l="1"/>
  <c r="E33" i="1"/>
</calcChain>
</file>

<file path=xl/sharedStrings.xml><?xml version="1.0" encoding="utf-8"?>
<sst xmlns="http://schemas.openxmlformats.org/spreadsheetml/2006/main" count="239" uniqueCount="56">
  <si>
    <t>Fach</t>
  </si>
  <si>
    <t>Faktor</t>
  </si>
  <si>
    <t>Summe</t>
  </si>
  <si>
    <t>Fachart</t>
  </si>
  <si>
    <t xml:space="preserve">Gesamtsumme </t>
  </si>
  <si>
    <t>Punkte</t>
  </si>
  <si>
    <t>Abiturnote</t>
  </si>
  <si>
    <t>Prüfungsfach</t>
  </si>
  <si>
    <t>Gesamt</t>
  </si>
  <si>
    <t>Faktor 5</t>
  </si>
  <si>
    <t>Gesamtergebnis</t>
  </si>
  <si>
    <t>Note</t>
  </si>
  <si>
    <t>-</t>
  </si>
  <si>
    <t>nicht bestanden!</t>
  </si>
  <si>
    <t>2 LK-Fächer, 
8 Punktwerte</t>
  </si>
  <si>
    <t>3. GK-Fach</t>
  </si>
  <si>
    <t>4. GK-Fach</t>
  </si>
  <si>
    <t>5. GK-Fach</t>
  </si>
  <si>
    <t>6. GK-Fach</t>
  </si>
  <si>
    <t>7. GK-Fach</t>
  </si>
  <si>
    <t>8. GK-Fach</t>
  </si>
  <si>
    <t>9. GK-Fach</t>
  </si>
  <si>
    <t>1. GK-Fach (3. Abifach)</t>
  </si>
  <si>
    <t>2. GK-Fach (4. Abifach)</t>
  </si>
  <si>
    <r>
      <t>GK Fächer,
30 Kurse/ Punktwerte eintragen inkl. 
3.+4. Abifach</t>
    </r>
    <r>
      <rPr>
        <b/>
        <sz val="11"/>
        <color indexed="10"/>
        <rFont val="Calibri"/>
        <family val="2"/>
      </rPr>
      <t>*</t>
    </r>
  </si>
  <si>
    <t>*</t>
  </si>
  <si>
    <t>LK 1</t>
  </si>
  <si>
    <t>LK 2</t>
  </si>
  <si>
    <t>lk</t>
  </si>
  <si>
    <t>gk</t>
  </si>
  <si>
    <t>prüf</t>
  </si>
  <si>
    <t>lk+gk</t>
  </si>
  <si>
    <t>Unter einzubringenden Kursen darf keiner 00 Punkte haben!!!</t>
  </si>
  <si>
    <t>Prüfungsergebnisse</t>
  </si>
  <si>
    <t>Qualifikationsphase</t>
  </si>
  <si>
    <t>Halbjahre</t>
  </si>
  <si>
    <t>Gesamtpunktzahl</t>
  </si>
  <si>
    <t>Abiturdurchschnitt GOST V - ohne Besondere Lernleistung</t>
  </si>
  <si>
    <t>Pflichteinbringung als LK oder GK:</t>
  </si>
  <si>
    <t>je vier Halbjahreskurse im Fach Deutsch, im Fach Mathematik, in einer fortgeführten Fremdsprache</t>
  </si>
  <si>
    <t>sowie in einer Naturwissenschaft oder je zwei Halbjahreskurse in zwei Naturwissenschaften</t>
  </si>
  <si>
    <t>Anteil Prüfungen</t>
  </si>
  <si>
    <t>((Summe der Punkte Qualifikationsphase) / 46) * 40 = Anteil Qualifikationsphase</t>
  </si>
  <si>
    <t>Abitur 2024</t>
  </si>
  <si>
    <r>
      <t>©</t>
    </r>
    <r>
      <rPr>
        <b/>
        <sz val="12.1"/>
        <color indexed="8"/>
        <rFont val="Calibri"/>
        <family val="2"/>
      </rPr>
      <t xml:space="preserve"> F.-Engels-Gymnasium Senftenberg</t>
    </r>
  </si>
  <si>
    <t>x</t>
  </si>
  <si>
    <t>gültig ab</t>
  </si>
  <si>
    <t>Abiturdurchschnitt GOST V - mit Besonderer Lernleistung</t>
  </si>
  <si>
    <t>Ergebnis der Prüfung</t>
  </si>
  <si>
    <t>1. Fach LK (schr.)</t>
  </si>
  <si>
    <t>2. Fach LK (schr.)</t>
  </si>
  <si>
    <t>3. Fach GK (schr.)</t>
  </si>
  <si>
    <t>4. Fach GK (mdl.)</t>
  </si>
  <si>
    <t>BLL (schr.+mdl.)</t>
  </si>
  <si>
    <t>Ergebnis Prüfung</t>
  </si>
  <si>
    <t>Optional Zusatzprüfung (mdl.)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</si>
</sst>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0"/>
    <numFmt numFmtId="166" formatCode="00.00"/>
  </numFmts>
  <fonts count="1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indexed="10"/>
      <name val="Calibri"/>
      <family val="2"/>
    </font>
    <font>
      <b/>
      <sz val="12.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" fontId="5" fillId="2" borderId="2" xfId="0" quotePrefix="1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3" fontId="5" fillId="2" borderId="2" xfId="0" quotePrefix="1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3" fontId="5" fillId="2" borderId="5" xfId="0" quotePrefix="1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/>
    </xf>
    <xf numFmtId="0" fontId="7" fillId="0" borderId="0" xfId="0" applyFont="1"/>
    <xf numFmtId="165" fontId="0" fillId="0" borderId="0" xfId="0" applyNumberFormat="1"/>
    <xf numFmtId="0" fontId="7" fillId="2" borderId="10" xfId="0" applyFont="1" applyFill="1" applyBorder="1" applyAlignment="1" applyProtection="1">
      <alignment horizontal="center" vertical="center"/>
      <protection locked="0"/>
    </xf>
    <xf numFmtId="165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165" fontId="7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165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165" fontId="7" fillId="2" borderId="13" xfId="0" applyNumberFormat="1" applyFont="1" applyFill="1" applyBorder="1" applyAlignment="1" applyProtection="1">
      <alignment horizontal="center" vertical="center"/>
      <protection locked="0"/>
    </xf>
    <xf numFmtId="165" fontId="7" fillId="2" borderId="13" xfId="0" quotePrefix="1" applyNumberFormat="1" applyFont="1" applyFill="1" applyBorder="1" applyAlignment="1" applyProtection="1">
      <alignment horizontal="center" vertical="center"/>
      <protection locked="0"/>
    </xf>
    <xf numFmtId="165" fontId="7" fillId="2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Font="1" applyBorder="1"/>
    <xf numFmtId="0" fontId="8" fillId="0" borderId="0" xfId="0" applyFont="1"/>
    <xf numFmtId="0" fontId="7" fillId="0" borderId="0" xfId="0" applyFont="1" applyAlignment="1">
      <alignment horizontal="center"/>
    </xf>
    <xf numFmtId="0" fontId="9" fillId="0" borderId="0" xfId="0" quotePrefix="1" applyFont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7" fillId="0" borderId="18" xfId="0" applyFont="1" applyBorder="1"/>
    <xf numFmtId="0" fontId="7" fillId="0" borderId="18" xfId="0" applyFont="1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7" fillId="0" borderId="21" xfId="0" applyFont="1" applyBorder="1"/>
    <xf numFmtId="0" fontId="0" fillId="0" borderId="22" xfId="0" applyBorder="1"/>
    <xf numFmtId="0" fontId="0" fillId="0" borderId="15" xfId="0" applyBorder="1"/>
    <xf numFmtId="0" fontId="5" fillId="3" borderId="0" xfId="0" applyFont="1" applyFill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" fontId="5" fillId="4" borderId="4" xfId="0" applyNumberFormat="1" applyFont="1" applyFill="1" applyBorder="1" applyAlignment="1">
      <alignment horizontal="right" vertical="center"/>
    </xf>
    <xf numFmtId="1" fontId="5" fillId="4" borderId="2" xfId="0" quotePrefix="1" applyNumberFormat="1" applyFont="1" applyFill="1" applyBorder="1" applyAlignment="1">
      <alignment horizontal="center" vertical="center"/>
    </xf>
    <xf numFmtId="1" fontId="5" fillId="4" borderId="6" xfId="0" applyNumberFormat="1" applyFont="1" applyFill="1" applyBorder="1" applyAlignment="1">
      <alignment horizontal="left" vertical="center"/>
    </xf>
    <xf numFmtId="164" fontId="5" fillId="4" borderId="3" xfId="0" applyNumberFormat="1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0" fontId="0" fillId="3" borderId="0" xfId="0" applyFill="1"/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12" fillId="0" borderId="0" xfId="0" applyFont="1"/>
    <xf numFmtId="0" fontId="4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" fontId="5" fillId="0" borderId="38" xfId="0" applyNumberFormat="1" applyFont="1" applyBorder="1" applyAlignment="1">
      <alignment horizontal="center" vertical="center"/>
    </xf>
    <xf numFmtId="1" fontId="5" fillId="4" borderId="39" xfId="0" applyNumberFormat="1" applyFont="1" applyFill="1" applyBorder="1" applyAlignment="1">
      <alignment horizontal="right" vertical="center"/>
    </xf>
    <xf numFmtId="1" fontId="5" fillId="4" borderId="40" xfId="0" quotePrefix="1" applyNumberFormat="1" applyFont="1" applyFill="1" applyBorder="1" applyAlignment="1">
      <alignment horizontal="center" vertical="center"/>
    </xf>
    <xf numFmtId="1" fontId="5" fillId="4" borderId="41" xfId="0" applyNumberFormat="1" applyFont="1" applyFill="1" applyBorder="1" applyAlignment="1">
      <alignment horizontal="left" vertical="center"/>
    </xf>
    <xf numFmtId="164" fontId="5" fillId="4" borderId="42" xfId="0" applyNumberFormat="1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4" fillId="6" borderId="17" xfId="0" applyFont="1" applyFill="1" applyBorder="1" applyAlignment="1">
      <alignment vertical="center"/>
    </xf>
    <xf numFmtId="0" fontId="0" fillId="6" borderId="15" xfId="0" applyFill="1" applyBorder="1"/>
    <xf numFmtId="0" fontId="0" fillId="6" borderId="52" xfId="0" applyFill="1" applyBorder="1"/>
    <xf numFmtId="0" fontId="0" fillId="6" borderId="53" xfId="0" applyFill="1" applyBorder="1"/>
    <xf numFmtId="0" fontId="0" fillId="6" borderId="54" xfId="0" applyFill="1" applyBorder="1"/>
    <xf numFmtId="0" fontId="0" fillId="6" borderId="55" xfId="0" applyFill="1" applyBorder="1"/>
    <xf numFmtId="0" fontId="5" fillId="0" borderId="0" xfId="0" applyFont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13" fillId="6" borderId="0" xfId="0" applyFont="1" applyFill="1" applyAlignment="1">
      <alignment horizontal="center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5" fontId="7" fillId="2" borderId="30" xfId="0" applyNumberFormat="1" applyFont="1" applyFill="1" applyBorder="1" applyAlignment="1" applyProtection="1">
      <alignment horizontal="center" vertical="center"/>
      <protection locked="0"/>
    </xf>
    <xf numFmtId="165" fontId="0" fillId="2" borderId="2" xfId="0" applyNumberFormat="1" applyFill="1" applyBorder="1" applyAlignment="1" applyProtection="1">
      <alignment horizontal="center" vertical="center"/>
      <protection locked="0"/>
    </xf>
    <xf numFmtId="165" fontId="0" fillId="2" borderId="6" xfId="0" applyNumberFormat="1" applyFill="1" applyBorder="1" applyAlignment="1" applyProtection="1">
      <alignment horizontal="center" vertical="center"/>
      <protection locked="0"/>
    </xf>
    <xf numFmtId="166" fontId="7" fillId="0" borderId="30" xfId="0" applyNumberFormat="1" applyFon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164" fontId="5" fillId="0" borderId="59" xfId="0" applyNumberFormat="1" applyFont="1" applyBorder="1" applyAlignment="1">
      <alignment horizontal="center" vertical="center"/>
    </xf>
    <xf numFmtId="164" fontId="5" fillId="0" borderId="61" xfId="0" applyNumberFormat="1" applyFont="1" applyBorder="1" applyAlignment="1">
      <alignment horizontal="center" vertical="center"/>
    </xf>
    <xf numFmtId="165" fontId="7" fillId="2" borderId="2" xfId="0" applyNumberFormat="1" applyFont="1" applyFill="1" applyBorder="1" applyAlignment="1" applyProtection="1">
      <alignment horizontal="center" vertical="center"/>
      <protection locked="0"/>
    </xf>
    <xf numFmtId="165" fontId="7" fillId="2" borderId="6" xfId="0" applyNumberFormat="1" applyFont="1" applyFill="1" applyBorder="1" applyAlignment="1" applyProtection="1">
      <alignment horizontal="center" vertical="center"/>
      <protection locked="0"/>
    </xf>
    <xf numFmtId="165" fontId="7" fillId="3" borderId="26" xfId="0" applyNumberFormat="1" applyFont="1" applyFill="1" applyBorder="1" applyAlignment="1" applyProtection="1">
      <alignment horizontal="center" vertical="center"/>
    </xf>
    <xf numFmtId="165" fontId="0" fillId="3" borderId="59" xfId="0" applyNumberFormat="1" applyFill="1" applyBorder="1" applyAlignment="1" applyProtection="1">
      <alignment horizontal="center" vertical="center"/>
    </xf>
    <xf numFmtId="165" fontId="0" fillId="3" borderId="44" xfId="0" applyNumberFormat="1" applyFill="1" applyBorder="1" applyAlignment="1" applyProtection="1">
      <alignment horizontal="center" vertical="center"/>
    </xf>
    <xf numFmtId="166" fontId="7" fillId="3" borderId="30" xfId="0" applyNumberFormat="1" applyFont="1" applyFill="1" applyBorder="1" applyAlignment="1">
      <alignment horizontal="center" vertical="center"/>
    </xf>
    <xf numFmtId="166" fontId="0" fillId="3" borderId="6" xfId="0" applyNumberForma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65" fontId="7" fillId="2" borderId="26" xfId="0" applyNumberFormat="1" applyFont="1" applyFill="1" applyBorder="1" applyAlignment="1" applyProtection="1">
      <alignment horizontal="center" vertical="center"/>
      <protection locked="0"/>
    </xf>
    <xf numFmtId="165" fontId="0" fillId="2" borderId="59" xfId="0" applyNumberFormat="1" applyFill="1" applyBorder="1" applyAlignment="1" applyProtection="1">
      <alignment horizontal="center" vertical="center"/>
      <protection locked="0"/>
    </xf>
    <xf numFmtId="165" fontId="0" fillId="2" borderId="44" xfId="0" applyNumberForma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8">
    <dxf>
      <font>
        <b/>
        <i val="0"/>
        <color theme="1"/>
      </font>
      <fill>
        <patternFill>
          <bgColor rgb="FF00B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C7A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132484</xdr:colOff>
      <xdr:row>30</xdr:row>
      <xdr:rowOff>38966</xdr:rowOff>
    </xdr:from>
    <xdr:to>
      <xdr:col>9</xdr:col>
      <xdr:colOff>465859</xdr:colOff>
      <xdr:row>36</xdr:row>
      <xdr:rowOff>866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DD918664-D81C-4D1A-BA30-0DBBE16B6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404" y="4847186"/>
          <a:ext cx="752475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132484</xdr:colOff>
      <xdr:row>29</xdr:row>
      <xdr:rowOff>38966</xdr:rowOff>
    </xdr:from>
    <xdr:to>
      <xdr:col>9</xdr:col>
      <xdr:colOff>465859</xdr:colOff>
      <xdr:row>35</xdr:row>
      <xdr:rowOff>866</xdr:rowOff>
    </xdr:to>
    <xdr:pic>
      <xdr:nvPicPr>
        <xdr:cNvPr id="1025" name="Grafik 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8320" y="4860348"/>
          <a:ext cx="755939" cy="883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tabSelected="1" topLeftCell="A4" zoomScale="110" zoomScaleNormal="110" workbookViewId="0">
      <selection activeCell="E8" sqref="E8"/>
    </sheetView>
  </sheetViews>
  <sheetFormatPr baseColWidth="10" defaultRowHeight="15" x14ac:dyDescent="0.25"/>
  <cols>
    <col min="1" max="1" width="3.42578125" customWidth="1"/>
    <col min="2" max="2" width="17.42578125" customWidth="1"/>
    <col min="3" max="3" width="24.7109375" customWidth="1"/>
    <col min="4" max="4" width="16" customWidth="1"/>
    <col min="5" max="8" width="5.85546875" customWidth="1"/>
    <col min="9" max="9" width="6.140625" customWidth="1"/>
    <col min="10" max="10" width="7.28515625" customWidth="1"/>
    <col min="11" max="11" width="4.5703125" customWidth="1"/>
    <col min="12" max="12" width="5.140625" customWidth="1"/>
    <col min="13" max="13" width="1.7109375" customWidth="1"/>
    <col min="14" max="14" width="5.140625" customWidth="1"/>
    <col min="15" max="15" width="11.140625" customWidth="1"/>
    <col min="16" max="16" width="3.42578125" customWidth="1"/>
    <col min="17" max="17" width="7.140625" hidden="1" customWidth="1"/>
    <col min="18" max="18" width="7" hidden="1" customWidth="1"/>
    <col min="19" max="19" width="9" hidden="1" customWidth="1"/>
    <col min="20" max="20" width="9.85546875" hidden="1" customWidth="1"/>
    <col min="21" max="29" width="11.42578125" hidden="1" customWidth="1"/>
  </cols>
  <sheetData>
    <row r="1" spans="1:28" ht="15.75" customHeight="1" thickTop="1" x14ac:dyDescent="0.25">
      <c r="A1" s="35"/>
      <c r="B1" s="106" t="s">
        <v>47</v>
      </c>
      <c r="C1" s="107"/>
      <c r="D1" s="107"/>
      <c r="E1" s="107"/>
      <c r="F1" s="107"/>
      <c r="G1" s="107"/>
      <c r="H1" s="107"/>
      <c r="I1" s="107"/>
      <c r="J1" s="108"/>
      <c r="K1" s="30"/>
      <c r="L1" s="89"/>
      <c r="M1" s="89"/>
      <c r="N1" s="89"/>
      <c r="O1" s="44"/>
      <c r="P1" s="40"/>
    </row>
    <row r="2" spans="1:28" ht="15.75" thickBot="1" x14ac:dyDescent="0.3">
      <c r="A2" s="36"/>
      <c r="B2" s="109"/>
      <c r="C2" s="110"/>
      <c r="D2" s="110"/>
      <c r="E2" s="110"/>
      <c r="F2" s="110"/>
      <c r="G2" s="110"/>
      <c r="H2" s="110"/>
      <c r="I2" s="110"/>
      <c r="J2" s="111"/>
      <c r="K2" s="31"/>
      <c r="L2" s="92" t="str">
        <f>IF(L3="","x","")</f>
        <v/>
      </c>
      <c r="M2" s="90"/>
      <c r="N2" s="112" t="s">
        <v>46</v>
      </c>
      <c r="O2" s="112"/>
      <c r="P2" s="41"/>
    </row>
    <row r="3" spans="1:28" ht="15" customHeight="1" thickBot="1" x14ac:dyDescent="0.3">
      <c r="A3" s="36"/>
      <c r="L3" s="92" t="s">
        <v>45</v>
      </c>
      <c r="M3" s="90"/>
      <c r="N3" s="112" t="s">
        <v>43</v>
      </c>
      <c r="O3" s="112"/>
      <c r="P3" s="41"/>
    </row>
    <row r="4" spans="1:28" ht="15" customHeight="1" thickBot="1" x14ac:dyDescent="0.3">
      <c r="A4" s="36"/>
      <c r="B4" s="113" t="s">
        <v>34</v>
      </c>
      <c r="C4" s="104"/>
      <c r="D4" s="104"/>
      <c r="E4" s="104"/>
      <c r="F4" s="104"/>
      <c r="G4" s="104"/>
      <c r="H4" s="104"/>
      <c r="I4" s="104"/>
      <c r="J4" s="105"/>
      <c r="L4" s="91"/>
      <c r="M4" s="91"/>
      <c r="N4" s="91"/>
      <c r="O4" s="45"/>
      <c r="P4" s="41"/>
      <c r="Q4" s="93" t="s">
        <v>5</v>
      </c>
      <c r="R4" s="94"/>
      <c r="S4" s="95"/>
      <c r="T4" s="2" t="s">
        <v>6</v>
      </c>
    </row>
    <row r="5" spans="1:28" ht="12.75" customHeight="1" x14ac:dyDescent="0.25">
      <c r="A5" s="36"/>
      <c r="B5" s="96" t="s">
        <v>32</v>
      </c>
      <c r="C5" s="97"/>
      <c r="D5" s="98"/>
      <c r="E5" s="99" t="s">
        <v>35</v>
      </c>
      <c r="F5" s="99"/>
      <c r="G5" s="99"/>
      <c r="H5" s="99"/>
      <c r="I5" s="46"/>
      <c r="J5" s="47"/>
      <c r="L5" s="100" t="s">
        <v>5</v>
      </c>
      <c r="M5" s="101"/>
      <c r="N5" s="102"/>
      <c r="O5" s="48" t="s">
        <v>6</v>
      </c>
      <c r="P5" s="41"/>
      <c r="Q5" s="6">
        <v>0</v>
      </c>
      <c r="R5" s="7" t="s">
        <v>12</v>
      </c>
      <c r="S5" s="8">
        <v>299</v>
      </c>
      <c r="T5" s="9" t="s">
        <v>13</v>
      </c>
      <c r="V5" s="114" t="s">
        <v>44</v>
      </c>
      <c r="W5" s="114"/>
      <c r="X5" s="114"/>
      <c r="Y5" s="114"/>
      <c r="Z5" s="114"/>
    </row>
    <row r="6" spans="1:28" ht="15.75" thickBot="1" x14ac:dyDescent="0.3">
      <c r="A6" s="36"/>
      <c r="B6" s="49"/>
      <c r="C6" s="50" t="s">
        <v>3</v>
      </c>
      <c r="D6" s="50" t="s">
        <v>0</v>
      </c>
      <c r="E6" s="50">
        <v>1</v>
      </c>
      <c r="F6" s="50">
        <v>2</v>
      </c>
      <c r="G6" s="50">
        <v>3</v>
      </c>
      <c r="H6" s="50">
        <v>4</v>
      </c>
      <c r="I6" s="51" t="s">
        <v>1</v>
      </c>
      <c r="J6" s="52" t="s">
        <v>2</v>
      </c>
      <c r="K6" s="1"/>
      <c r="L6" s="53">
        <v>900</v>
      </c>
      <c r="M6" s="54" t="s">
        <v>12</v>
      </c>
      <c r="N6" s="55">
        <v>823</v>
      </c>
      <c r="O6" s="56">
        <v>1</v>
      </c>
      <c r="P6" s="41"/>
      <c r="Q6" s="12">
        <v>300</v>
      </c>
      <c r="R6" s="3" t="s">
        <v>12</v>
      </c>
      <c r="S6" s="13">
        <v>300</v>
      </c>
      <c r="T6" s="4">
        <v>4</v>
      </c>
    </row>
    <row r="7" spans="1:28" s="18" customFormat="1" ht="15.75" customHeight="1" x14ac:dyDescent="0.2">
      <c r="A7" s="37"/>
      <c r="B7" s="115" t="s">
        <v>14</v>
      </c>
      <c r="C7" s="57" t="s">
        <v>26</v>
      </c>
      <c r="D7" s="20"/>
      <c r="E7" s="21">
        <v>5</v>
      </c>
      <c r="F7" s="21">
        <v>5</v>
      </c>
      <c r="G7" s="21">
        <v>5</v>
      </c>
      <c r="H7" s="21">
        <v>5</v>
      </c>
      <c r="I7" s="46">
        <v>2</v>
      </c>
      <c r="J7" s="47">
        <f>(E7+F7+G7+H7)*I7</f>
        <v>40</v>
      </c>
      <c r="K7" s="32"/>
      <c r="L7" s="53">
        <v>822</v>
      </c>
      <c r="M7" s="54" t="s">
        <v>12</v>
      </c>
      <c r="N7" s="55">
        <v>805</v>
      </c>
      <c r="O7" s="56">
        <v>1.1000000000000001</v>
      </c>
      <c r="P7" s="42"/>
      <c r="Q7" s="12">
        <v>301</v>
      </c>
      <c r="R7" s="3" t="s">
        <v>12</v>
      </c>
      <c r="S7" s="13">
        <v>318</v>
      </c>
      <c r="T7" s="4">
        <v>3.9</v>
      </c>
      <c r="V7" s="18">
        <f>IF(ISBLANK(E7),"",IF(E7=0,10,IF(E7&gt;4,0,1)))</f>
        <v>0</v>
      </c>
      <c r="W7" s="18">
        <f t="shared" ref="W7:Y16" si="0">IF(ISBLANK(F7),"",IF(F7=0,10,IF(F7&gt;4,0,1)))</f>
        <v>0</v>
      </c>
      <c r="X7" s="18">
        <f t="shared" si="0"/>
        <v>0</v>
      </c>
      <c r="Y7" s="18">
        <f t="shared" si="0"/>
        <v>0</v>
      </c>
      <c r="Z7" s="18">
        <f>SUM(E7:H8)*2</f>
        <v>80</v>
      </c>
      <c r="AA7" s="18" t="s">
        <v>28</v>
      </c>
      <c r="AB7" s="18">
        <f>IF(L2="",IF(Z8&gt;3,1,0),IF(Z8&gt;3,1,0))</f>
        <v>0</v>
      </c>
    </row>
    <row r="8" spans="1:28" s="18" customFormat="1" ht="15.75" customHeight="1" thickBot="1" x14ac:dyDescent="0.25">
      <c r="A8" s="37"/>
      <c r="B8" s="116"/>
      <c r="C8" s="58" t="s">
        <v>27</v>
      </c>
      <c r="D8" s="22"/>
      <c r="E8" s="23">
        <v>5</v>
      </c>
      <c r="F8" s="23">
        <v>5</v>
      </c>
      <c r="G8" s="23">
        <v>5</v>
      </c>
      <c r="H8" s="23">
        <v>5</v>
      </c>
      <c r="I8" s="59">
        <v>2</v>
      </c>
      <c r="J8" s="60">
        <f>(E8+F8+G8+H8)*I8</f>
        <v>40</v>
      </c>
      <c r="K8" s="32"/>
      <c r="L8" s="53">
        <v>804</v>
      </c>
      <c r="M8" s="54" t="s">
        <v>12</v>
      </c>
      <c r="N8" s="55">
        <v>787</v>
      </c>
      <c r="O8" s="56">
        <v>1.2</v>
      </c>
      <c r="P8" s="42"/>
      <c r="Q8" s="12">
        <v>319</v>
      </c>
      <c r="R8" s="3" t="s">
        <v>12</v>
      </c>
      <c r="S8" s="13">
        <v>336</v>
      </c>
      <c r="T8" s="4">
        <v>3.8</v>
      </c>
      <c r="V8" s="18">
        <f t="shared" ref="V8:V16" si="1">IF(ISBLANK(E8),"",IF(E8=0,10,IF(E8&gt;4,0,1)))</f>
        <v>0</v>
      </c>
      <c r="W8" s="18">
        <f t="shared" si="0"/>
        <v>0</v>
      </c>
      <c r="X8" s="18">
        <f t="shared" si="0"/>
        <v>0</v>
      </c>
      <c r="Y8" s="18">
        <f t="shared" si="0"/>
        <v>0</v>
      </c>
      <c r="Z8" s="18">
        <f>SUM(V7:Y8)</f>
        <v>0</v>
      </c>
    </row>
    <row r="9" spans="1:28" ht="12" customHeight="1" x14ac:dyDescent="0.25">
      <c r="A9" s="36"/>
      <c r="B9" s="115" t="s">
        <v>24</v>
      </c>
      <c r="C9" s="61" t="s">
        <v>22</v>
      </c>
      <c r="D9" s="24"/>
      <c r="E9" s="25">
        <v>5</v>
      </c>
      <c r="F9" s="25">
        <v>5</v>
      </c>
      <c r="G9" s="25">
        <v>5</v>
      </c>
      <c r="H9" s="25">
        <v>5</v>
      </c>
      <c r="I9" s="62">
        <v>1</v>
      </c>
      <c r="J9" s="63">
        <f>(E9+F9+G9+H9)*I9</f>
        <v>20</v>
      </c>
      <c r="K9" s="32"/>
      <c r="L9" s="53">
        <v>786</v>
      </c>
      <c r="M9" s="54" t="s">
        <v>12</v>
      </c>
      <c r="N9" s="55">
        <v>769</v>
      </c>
      <c r="O9" s="56">
        <v>1.3</v>
      </c>
      <c r="P9" s="41"/>
      <c r="Q9" s="12">
        <v>337</v>
      </c>
      <c r="R9" s="3" t="s">
        <v>12</v>
      </c>
      <c r="S9" s="13">
        <v>354</v>
      </c>
      <c r="T9" s="4">
        <v>3.7</v>
      </c>
      <c r="V9" s="18">
        <f t="shared" si="1"/>
        <v>0</v>
      </c>
      <c r="W9" s="18">
        <f t="shared" si="0"/>
        <v>0</v>
      </c>
      <c r="X9" s="18">
        <f t="shared" si="0"/>
        <v>0</v>
      </c>
      <c r="Y9" s="18">
        <f t="shared" si="0"/>
        <v>0</v>
      </c>
      <c r="Z9" s="18">
        <f>COUNT(E7:H8)</f>
        <v>8</v>
      </c>
      <c r="AA9" s="18">
        <f>IF(Z9&lt;&gt;8,100,0)</f>
        <v>0</v>
      </c>
      <c r="AB9">
        <f>IF(Z9&lt;&gt;8,1,0)</f>
        <v>0</v>
      </c>
    </row>
    <row r="10" spans="1:28" ht="12" customHeight="1" x14ac:dyDescent="0.25">
      <c r="A10" s="36"/>
      <c r="B10" s="117"/>
      <c r="C10" s="61" t="s">
        <v>23</v>
      </c>
      <c r="D10" s="24"/>
      <c r="E10" s="25">
        <v>5</v>
      </c>
      <c r="F10" s="25">
        <v>5</v>
      </c>
      <c r="G10" s="25">
        <v>5</v>
      </c>
      <c r="H10" s="25">
        <v>5</v>
      </c>
      <c r="I10" s="62">
        <v>1</v>
      </c>
      <c r="J10" s="63">
        <f t="shared" ref="J10:J17" si="2">(E10+F10+G10+H10)*I10</f>
        <v>20</v>
      </c>
      <c r="K10" s="32"/>
      <c r="L10" s="53">
        <v>768</v>
      </c>
      <c r="M10" s="54" t="s">
        <v>12</v>
      </c>
      <c r="N10" s="55">
        <v>751</v>
      </c>
      <c r="O10" s="56">
        <v>1.4</v>
      </c>
      <c r="P10" s="41"/>
      <c r="Q10" s="12">
        <v>355</v>
      </c>
      <c r="R10" s="3" t="s">
        <v>12</v>
      </c>
      <c r="S10" s="13">
        <v>372</v>
      </c>
      <c r="T10" s="4">
        <v>3.6</v>
      </c>
      <c r="V10" s="18">
        <f t="shared" si="1"/>
        <v>0</v>
      </c>
      <c r="W10" s="18">
        <f t="shared" si="0"/>
        <v>0</v>
      </c>
      <c r="X10" s="18">
        <f t="shared" si="0"/>
        <v>0</v>
      </c>
      <c r="Y10" s="18">
        <f t="shared" si="0"/>
        <v>0</v>
      </c>
      <c r="Z10" s="19">
        <f>SUM(E9:H17)</f>
        <v>150</v>
      </c>
      <c r="AA10" t="s">
        <v>29</v>
      </c>
      <c r="AB10">
        <f>IF(Z11&gt;4,1,0)</f>
        <v>0</v>
      </c>
    </row>
    <row r="11" spans="1:28" ht="12" customHeight="1" x14ac:dyDescent="0.25">
      <c r="A11" s="36"/>
      <c r="B11" s="117"/>
      <c r="C11" s="61" t="s">
        <v>15</v>
      </c>
      <c r="D11" s="26"/>
      <c r="E11" s="27">
        <v>5</v>
      </c>
      <c r="F11" s="27">
        <v>5</v>
      </c>
      <c r="G11" s="27">
        <v>5</v>
      </c>
      <c r="H11" s="27">
        <v>5</v>
      </c>
      <c r="I11" s="64">
        <v>1</v>
      </c>
      <c r="J11" s="63">
        <f t="shared" si="2"/>
        <v>20</v>
      </c>
      <c r="K11" s="32"/>
      <c r="L11" s="53">
        <v>750</v>
      </c>
      <c r="M11" s="54" t="s">
        <v>12</v>
      </c>
      <c r="N11" s="55">
        <v>733</v>
      </c>
      <c r="O11" s="56">
        <v>1.5</v>
      </c>
      <c r="P11" s="41"/>
      <c r="Q11" s="12">
        <v>373</v>
      </c>
      <c r="R11" s="3" t="s">
        <v>12</v>
      </c>
      <c r="S11" s="13">
        <v>390</v>
      </c>
      <c r="T11" s="4">
        <v>3.5</v>
      </c>
      <c r="V11" s="18">
        <f t="shared" si="1"/>
        <v>0</v>
      </c>
      <c r="W11" s="18">
        <f t="shared" si="0"/>
        <v>0</v>
      </c>
      <c r="X11" s="18">
        <f t="shared" si="0"/>
        <v>0</v>
      </c>
      <c r="Y11" s="18">
        <f t="shared" si="0"/>
        <v>0</v>
      </c>
      <c r="Z11" s="18">
        <f>SUM(V9:Y16)</f>
        <v>0</v>
      </c>
      <c r="AA11" s="18">
        <f>IF(Z12&lt;&gt;30,100,0)</f>
        <v>0</v>
      </c>
    </row>
    <row r="12" spans="1:28" ht="12" customHeight="1" x14ac:dyDescent="0.25">
      <c r="A12" s="36"/>
      <c r="B12" s="117"/>
      <c r="C12" s="61" t="s">
        <v>16</v>
      </c>
      <c r="D12" s="26"/>
      <c r="E12" s="27">
        <v>5</v>
      </c>
      <c r="F12" s="27">
        <v>5</v>
      </c>
      <c r="G12" s="27">
        <v>5</v>
      </c>
      <c r="H12" s="27">
        <v>5</v>
      </c>
      <c r="I12" s="64">
        <v>1</v>
      </c>
      <c r="J12" s="63">
        <f t="shared" si="2"/>
        <v>20</v>
      </c>
      <c r="K12" s="32"/>
      <c r="L12" s="53">
        <v>732</v>
      </c>
      <c r="M12" s="54" t="s">
        <v>12</v>
      </c>
      <c r="N12" s="55">
        <v>715</v>
      </c>
      <c r="O12" s="56">
        <v>1.6</v>
      </c>
      <c r="P12" s="41"/>
      <c r="Q12" s="12">
        <v>391</v>
      </c>
      <c r="R12" s="3" t="s">
        <v>12</v>
      </c>
      <c r="S12" s="13">
        <v>408</v>
      </c>
      <c r="T12" s="4">
        <v>3.4</v>
      </c>
      <c r="V12" s="18">
        <f t="shared" si="1"/>
        <v>0</v>
      </c>
      <c r="W12" s="18">
        <f t="shared" si="0"/>
        <v>0</v>
      </c>
      <c r="X12" s="18">
        <f t="shared" si="0"/>
        <v>0</v>
      </c>
      <c r="Y12" s="18">
        <f t="shared" si="0"/>
        <v>0</v>
      </c>
      <c r="Z12" s="18">
        <f>COUNT(E9:H17)</f>
        <v>30</v>
      </c>
      <c r="AA12" s="18">
        <f>AA11+AA9</f>
        <v>0</v>
      </c>
    </row>
    <row r="13" spans="1:28" ht="12" customHeight="1" x14ac:dyDescent="0.25">
      <c r="A13" s="36"/>
      <c r="B13" s="117"/>
      <c r="C13" s="61" t="s">
        <v>17</v>
      </c>
      <c r="D13" s="26"/>
      <c r="E13" s="27">
        <v>5</v>
      </c>
      <c r="F13" s="27">
        <v>5</v>
      </c>
      <c r="G13" s="27">
        <v>5</v>
      </c>
      <c r="H13" s="27">
        <v>5</v>
      </c>
      <c r="I13" s="64">
        <v>1</v>
      </c>
      <c r="J13" s="63">
        <f t="shared" si="2"/>
        <v>20</v>
      </c>
      <c r="K13" s="32"/>
      <c r="L13" s="53">
        <v>714</v>
      </c>
      <c r="M13" s="54" t="s">
        <v>12</v>
      </c>
      <c r="N13" s="55">
        <v>697</v>
      </c>
      <c r="O13" s="56">
        <v>1.7</v>
      </c>
      <c r="P13" s="41"/>
      <c r="Q13" s="12">
        <v>409</v>
      </c>
      <c r="R13" s="3" t="s">
        <v>12</v>
      </c>
      <c r="S13" s="13">
        <v>426</v>
      </c>
      <c r="T13" s="4">
        <v>3.3</v>
      </c>
      <c r="V13" s="18">
        <f t="shared" si="1"/>
        <v>0</v>
      </c>
      <c r="W13" s="18">
        <f t="shared" si="0"/>
        <v>0</v>
      </c>
      <c r="X13" s="18">
        <f t="shared" si="0"/>
        <v>0</v>
      </c>
      <c r="Y13" s="18">
        <f t="shared" si="0"/>
        <v>0</v>
      </c>
      <c r="Z13" s="19">
        <f>J19</f>
        <v>200</v>
      </c>
      <c r="AA13" t="s">
        <v>31</v>
      </c>
      <c r="AB13">
        <f>IF(Z13&lt;200,1,0)</f>
        <v>0</v>
      </c>
    </row>
    <row r="14" spans="1:28" ht="12" customHeight="1" x14ac:dyDescent="0.25">
      <c r="A14" s="36"/>
      <c r="B14" s="117"/>
      <c r="C14" s="61" t="s">
        <v>18</v>
      </c>
      <c r="D14" s="26"/>
      <c r="E14" s="27">
        <v>5</v>
      </c>
      <c r="F14" s="27">
        <v>5</v>
      </c>
      <c r="G14" s="27">
        <v>5</v>
      </c>
      <c r="H14" s="27">
        <v>5</v>
      </c>
      <c r="I14" s="64">
        <v>1</v>
      </c>
      <c r="J14" s="63">
        <f t="shared" si="2"/>
        <v>20</v>
      </c>
      <c r="K14" s="32"/>
      <c r="L14" s="53">
        <v>696</v>
      </c>
      <c r="M14" s="54" t="s">
        <v>12</v>
      </c>
      <c r="N14" s="55">
        <v>679</v>
      </c>
      <c r="O14" s="56">
        <v>1.8</v>
      </c>
      <c r="P14" s="41"/>
      <c r="Q14" s="12">
        <v>427</v>
      </c>
      <c r="R14" s="3" t="s">
        <v>12</v>
      </c>
      <c r="S14" s="13">
        <v>444</v>
      </c>
      <c r="T14" s="4">
        <v>3.2</v>
      </c>
      <c r="V14" s="18">
        <f t="shared" si="1"/>
        <v>0</v>
      </c>
      <c r="W14" s="18">
        <f t="shared" si="0"/>
        <v>0</v>
      </c>
      <c r="X14" s="18">
        <f t="shared" si="0"/>
        <v>0</v>
      </c>
      <c r="Y14" s="18">
        <f t="shared" si="0"/>
        <v>0</v>
      </c>
    </row>
    <row r="15" spans="1:28" ht="12" customHeight="1" x14ac:dyDescent="0.25">
      <c r="A15" s="36"/>
      <c r="B15" s="117"/>
      <c r="C15" s="61" t="s">
        <v>19</v>
      </c>
      <c r="D15" s="26"/>
      <c r="E15" s="27">
        <v>5</v>
      </c>
      <c r="F15" s="27">
        <v>5</v>
      </c>
      <c r="G15" s="27">
        <v>5</v>
      </c>
      <c r="H15" s="27">
        <v>5</v>
      </c>
      <c r="I15" s="64">
        <v>1</v>
      </c>
      <c r="J15" s="63">
        <f t="shared" si="2"/>
        <v>20</v>
      </c>
      <c r="K15" s="32"/>
      <c r="L15" s="53">
        <v>678</v>
      </c>
      <c r="M15" s="54" t="s">
        <v>12</v>
      </c>
      <c r="N15" s="55">
        <v>661</v>
      </c>
      <c r="O15" s="56">
        <v>1.9</v>
      </c>
      <c r="P15" s="41"/>
      <c r="Q15" s="12">
        <v>445</v>
      </c>
      <c r="R15" s="3" t="s">
        <v>12</v>
      </c>
      <c r="S15" s="13">
        <v>462</v>
      </c>
      <c r="T15" s="4">
        <v>3.1</v>
      </c>
      <c r="V15" s="18">
        <f t="shared" si="1"/>
        <v>0</v>
      </c>
      <c r="W15" s="18">
        <f t="shared" si="0"/>
        <v>0</v>
      </c>
      <c r="X15" s="18">
        <f t="shared" si="0"/>
        <v>0</v>
      </c>
      <c r="Y15" s="18">
        <f t="shared" si="0"/>
        <v>0</v>
      </c>
    </row>
    <row r="16" spans="1:28" ht="12" customHeight="1" x14ac:dyDescent="0.25">
      <c r="A16" s="36"/>
      <c r="B16" s="117"/>
      <c r="C16" s="61" t="s">
        <v>20</v>
      </c>
      <c r="D16" s="26"/>
      <c r="E16" s="27">
        <v>5</v>
      </c>
      <c r="F16" s="27">
        <v>5</v>
      </c>
      <c r="G16" s="28"/>
      <c r="H16" s="28"/>
      <c r="I16" s="64">
        <v>1</v>
      </c>
      <c r="J16" s="63">
        <f t="shared" si="2"/>
        <v>10</v>
      </c>
      <c r="K16" s="32"/>
      <c r="L16" s="53">
        <v>660</v>
      </c>
      <c r="M16" s="54" t="s">
        <v>12</v>
      </c>
      <c r="N16" s="55">
        <v>643</v>
      </c>
      <c r="O16" s="56">
        <v>2</v>
      </c>
      <c r="P16" s="41"/>
      <c r="Q16" s="12">
        <v>463</v>
      </c>
      <c r="R16" s="3" t="s">
        <v>12</v>
      </c>
      <c r="S16" s="13">
        <v>480</v>
      </c>
      <c r="T16" s="4">
        <v>3</v>
      </c>
      <c r="V16" s="18">
        <f t="shared" si="1"/>
        <v>0</v>
      </c>
      <c r="W16" s="18">
        <f t="shared" si="0"/>
        <v>0</v>
      </c>
      <c r="X16" s="18" t="str">
        <f t="shared" si="0"/>
        <v/>
      </c>
      <c r="Y16" s="18" t="str">
        <f t="shared" si="0"/>
        <v/>
      </c>
    </row>
    <row r="17" spans="1:28" ht="12" customHeight="1" thickBot="1" x14ac:dyDescent="0.3">
      <c r="A17" s="36"/>
      <c r="B17" s="116"/>
      <c r="C17" s="61" t="s">
        <v>21</v>
      </c>
      <c r="D17" s="26"/>
      <c r="E17" s="27"/>
      <c r="F17" s="27"/>
      <c r="G17" s="27"/>
      <c r="H17" s="27"/>
      <c r="I17" s="64">
        <v>1</v>
      </c>
      <c r="J17" s="63">
        <f t="shared" si="2"/>
        <v>0</v>
      </c>
      <c r="K17" s="32"/>
      <c r="L17" s="53">
        <v>642</v>
      </c>
      <c r="M17" s="54" t="s">
        <v>12</v>
      </c>
      <c r="N17" s="55">
        <v>625</v>
      </c>
      <c r="O17" s="56">
        <v>2.1</v>
      </c>
      <c r="P17" s="41"/>
      <c r="Q17" s="12">
        <v>481</v>
      </c>
      <c r="R17" s="3" t="s">
        <v>12</v>
      </c>
      <c r="S17" s="13">
        <v>498</v>
      </c>
      <c r="T17" s="4">
        <v>2.9</v>
      </c>
      <c r="V17" s="18" t="str">
        <f>IF(ISBLANK(E17),"",IF(E17&gt;4,0,1))</f>
        <v/>
      </c>
      <c r="W17" s="18" t="str">
        <f>IF(ISBLANK(F17),"",IF(F17&gt;4,0,1))</f>
        <v/>
      </c>
      <c r="X17" s="18" t="str">
        <f>IF(ISBLANK(G17),"",IF(G17&gt;4,0,1))</f>
        <v/>
      </c>
      <c r="Y17" s="18" t="str">
        <f>IF(ISBLANK(H17),"",IF(H17&gt;4,0,1))</f>
        <v/>
      </c>
    </row>
    <row r="18" spans="1:28" ht="12" customHeight="1" thickBot="1" x14ac:dyDescent="0.3">
      <c r="A18" s="36"/>
      <c r="B18" s="118" t="s">
        <v>4</v>
      </c>
      <c r="C18" s="119"/>
      <c r="D18" s="119"/>
      <c r="E18" s="119"/>
      <c r="F18" s="119"/>
      <c r="G18" s="119"/>
      <c r="H18" s="119"/>
      <c r="I18" s="119"/>
      <c r="J18" s="65">
        <f>SUM(J7:J17)</f>
        <v>230</v>
      </c>
      <c r="K18" s="32"/>
      <c r="L18" s="53">
        <v>624</v>
      </c>
      <c r="M18" s="54" t="s">
        <v>12</v>
      </c>
      <c r="N18" s="55">
        <v>607</v>
      </c>
      <c r="O18" s="56">
        <v>2.2000000000000002</v>
      </c>
      <c r="P18" s="41"/>
      <c r="Q18" s="12">
        <v>499</v>
      </c>
      <c r="R18" s="3" t="s">
        <v>12</v>
      </c>
      <c r="S18" s="13">
        <v>516</v>
      </c>
      <c r="T18" s="4">
        <v>2.8</v>
      </c>
    </row>
    <row r="19" spans="1:28" ht="14.25" customHeight="1" thickBot="1" x14ac:dyDescent="0.3">
      <c r="A19" s="36"/>
      <c r="B19" s="120" t="s">
        <v>42</v>
      </c>
      <c r="C19" s="104"/>
      <c r="D19" s="104"/>
      <c r="E19" s="104"/>
      <c r="F19" s="104"/>
      <c r="G19" s="104"/>
      <c r="H19" s="104"/>
      <c r="I19" s="104"/>
      <c r="J19" s="66">
        <f>ROUND(J18/46*40,0)</f>
        <v>200</v>
      </c>
      <c r="K19" s="32"/>
      <c r="L19" s="53">
        <v>606</v>
      </c>
      <c r="M19" s="54" t="s">
        <v>12</v>
      </c>
      <c r="N19" s="55">
        <v>589</v>
      </c>
      <c r="O19" s="56">
        <v>2.2999999999999998</v>
      </c>
      <c r="P19" s="41"/>
      <c r="Q19" s="12">
        <v>517</v>
      </c>
      <c r="R19" s="3" t="s">
        <v>12</v>
      </c>
      <c r="S19" s="13">
        <v>534</v>
      </c>
      <c r="T19" s="4">
        <v>2.7</v>
      </c>
    </row>
    <row r="20" spans="1:28" ht="14.25" customHeight="1" x14ac:dyDescent="0.25">
      <c r="A20" s="36"/>
      <c r="B20" s="67" t="str">
        <f>IF(Z12&lt;30,"zu wenig GK",IF(Z12&gt;30,"zu viele GK",""))</f>
        <v/>
      </c>
      <c r="C20" s="84" t="s">
        <v>38</v>
      </c>
      <c r="J20" s="32"/>
      <c r="K20" s="33"/>
      <c r="L20" s="53">
        <v>588</v>
      </c>
      <c r="M20" s="54" t="s">
        <v>12</v>
      </c>
      <c r="N20" s="55">
        <v>571</v>
      </c>
      <c r="O20" s="56">
        <v>2.4</v>
      </c>
      <c r="P20" s="41"/>
      <c r="Q20" s="12">
        <v>535</v>
      </c>
      <c r="R20" s="3" t="s">
        <v>12</v>
      </c>
      <c r="S20" s="13">
        <v>552</v>
      </c>
      <c r="T20" s="4">
        <v>2.6</v>
      </c>
    </row>
    <row r="21" spans="1:28" ht="14.25" customHeight="1" x14ac:dyDescent="0.25">
      <c r="A21" s="36"/>
      <c r="B21" s="69" t="s">
        <v>25</v>
      </c>
      <c r="C21" s="70" t="s">
        <v>39</v>
      </c>
      <c r="D21" s="32"/>
      <c r="E21" s="32"/>
      <c r="F21" s="32"/>
      <c r="G21" s="32"/>
      <c r="H21" s="32"/>
      <c r="I21" s="32"/>
      <c r="K21" s="32"/>
      <c r="L21" s="53">
        <v>570</v>
      </c>
      <c r="M21" s="54" t="s">
        <v>12</v>
      </c>
      <c r="N21" s="55">
        <v>553</v>
      </c>
      <c r="O21" s="56">
        <v>2.5</v>
      </c>
      <c r="P21" s="41"/>
      <c r="Q21" s="12">
        <v>553</v>
      </c>
      <c r="R21" s="3" t="s">
        <v>12</v>
      </c>
      <c r="S21" s="13">
        <v>570</v>
      </c>
      <c r="T21" s="4">
        <v>2.5</v>
      </c>
    </row>
    <row r="22" spans="1:28" ht="14.25" customHeight="1" thickBot="1" x14ac:dyDescent="0.3">
      <c r="A22" s="36"/>
      <c r="C22" s="70" t="s">
        <v>40</v>
      </c>
      <c r="K22" s="32"/>
      <c r="L22" s="53">
        <v>552</v>
      </c>
      <c r="M22" s="54" t="s">
        <v>12</v>
      </c>
      <c r="N22" s="55">
        <v>535</v>
      </c>
      <c r="O22" s="56">
        <v>2.6</v>
      </c>
      <c r="P22" s="41"/>
      <c r="Q22" s="12">
        <v>571</v>
      </c>
      <c r="R22" s="3" t="s">
        <v>12</v>
      </c>
      <c r="S22" s="13">
        <v>588</v>
      </c>
      <c r="T22" s="4">
        <v>2.4</v>
      </c>
    </row>
    <row r="23" spans="1:28" ht="12" customHeight="1" thickBot="1" x14ac:dyDescent="0.3">
      <c r="A23" s="36"/>
      <c r="B23" s="103" t="s">
        <v>33</v>
      </c>
      <c r="C23" s="104"/>
      <c r="D23" s="104"/>
      <c r="E23" s="104"/>
      <c r="F23" s="104"/>
      <c r="G23" s="104"/>
      <c r="H23" s="104"/>
      <c r="I23" s="104"/>
      <c r="J23" s="105"/>
      <c r="K23" s="32"/>
      <c r="L23" s="53">
        <v>534</v>
      </c>
      <c r="M23" s="54" t="s">
        <v>12</v>
      </c>
      <c r="N23" s="55">
        <v>517</v>
      </c>
      <c r="O23" s="56">
        <v>2.7</v>
      </c>
      <c r="P23" s="41"/>
      <c r="Q23" s="12">
        <v>589</v>
      </c>
      <c r="R23" s="3" t="s">
        <v>12</v>
      </c>
      <c r="S23" s="13">
        <v>606</v>
      </c>
      <c r="T23" s="4">
        <v>2.2999999999999998</v>
      </c>
    </row>
    <row r="24" spans="1:28" ht="12" customHeight="1" x14ac:dyDescent="0.25">
      <c r="A24" s="36"/>
      <c r="B24" s="71" t="s">
        <v>7</v>
      </c>
      <c r="C24" s="72" t="s">
        <v>48</v>
      </c>
      <c r="D24" s="121" t="s">
        <v>55</v>
      </c>
      <c r="E24" s="122"/>
      <c r="F24" s="123"/>
      <c r="G24" s="124" t="s">
        <v>8</v>
      </c>
      <c r="H24" s="99"/>
      <c r="I24" s="119" t="s">
        <v>9</v>
      </c>
      <c r="J24" s="125"/>
      <c r="K24" s="32"/>
      <c r="L24" s="53">
        <v>516</v>
      </c>
      <c r="M24" s="54" t="s">
        <v>12</v>
      </c>
      <c r="N24" s="55">
        <v>499</v>
      </c>
      <c r="O24" s="56">
        <v>2.8</v>
      </c>
      <c r="P24" s="41"/>
      <c r="Q24" s="12">
        <v>607</v>
      </c>
      <c r="R24" s="3" t="s">
        <v>12</v>
      </c>
      <c r="S24" s="13">
        <v>624</v>
      </c>
      <c r="T24" s="4">
        <v>2.2000000000000002</v>
      </c>
    </row>
    <row r="25" spans="1:28" ht="12" customHeight="1" x14ac:dyDescent="0.25">
      <c r="A25" s="36"/>
      <c r="B25" s="73" t="s">
        <v>49</v>
      </c>
      <c r="C25" s="27">
        <v>5</v>
      </c>
      <c r="D25" s="126"/>
      <c r="E25" s="127"/>
      <c r="F25" s="128"/>
      <c r="G25" s="129">
        <f>IF(ISBLANK(D25),C25,((C25*2)+D25)/3)</f>
        <v>5</v>
      </c>
      <c r="H25" s="130"/>
      <c r="I25" s="131">
        <f>ROUND(G25*4,0)</f>
        <v>20</v>
      </c>
      <c r="J25" s="132"/>
      <c r="K25" s="32"/>
      <c r="L25" s="53">
        <v>498</v>
      </c>
      <c r="M25" s="54" t="s">
        <v>12</v>
      </c>
      <c r="N25" s="55">
        <v>481</v>
      </c>
      <c r="O25" s="56">
        <v>2.9</v>
      </c>
      <c r="P25" s="41"/>
      <c r="Q25" s="12">
        <v>625</v>
      </c>
      <c r="R25" s="3" t="s">
        <v>12</v>
      </c>
      <c r="S25" s="13">
        <v>642</v>
      </c>
      <c r="T25" s="4">
        <v>2.1</v>
      </c>
      <c r="W25" s="18">
        <f>IF(ISBLANK(G25),"",IF(G25=0,10,IF(G25&gt;=5,0,1)))</f>
        <v>0</v>
      </c>
      <c r="Z25" s="19">
        <f>SUM(G25:H29)</f>
        <v>25</v>
      </c>
      <c r="AA25" t="s">
        <v>30</v>
      </c>
      <c r="AB25">
        <f>IF(Z25&gt;=25,0,1)</f>
        <v>0</v>
      </c>
    </row>
    <row r="26" spans="1:28" ht="12" customHeight="1" x14ac:dyDescent="0.25">
      <c r="A26" s="37"/>
      <c r="B26" s="73" t="s">
        <v>50</v>
      </c>
      <c r="C26" s="27">
        <v>5</v>
      </c>
      <c r="D26" s="126"/>
      <c r="E26" s="127"/>
      <c r="F26" s="128"/>
      <c r="G26" s="129">
        <f>IF(ISBLANK(D26),C26,((C26*2)+D26)/3)</f>
        <v>5</v>
      </c>
      <c r="H26" s="130"/>
      <c r="I26" s="131">
        <f>ROUND(G26*4,0)</f>
        <v>20</v>
      </c>
      <c r="J26" s="132"/>
      <c r="K26" s="32"/>
      <c r="L26" s="53">
        <v>480</v>
      </c>
      <c r="M26" s="54" t="s">
        <v>12</v>
      </c>
      <c r="N26" s="55">
        <v>463</v>
      </c>
      <c r="O26" s="56">
        <v>3</v>
      </c>
      <c r="P26" s="41"/>
      <c r="Q26" s="12">
        <v>643</v>
      </c>
      <c r="R26" s="3" t="s">
        <v>12</v>
      </c>
      <c r="S26" s="13">
        <v>660</v>
      </c>
      <c r="T26" s="4">
        <v>2</v>
      </c>
      <c r="W26" s="18">
        <f>IF(ISBLANK(G26),"",IF(G26=0,10,IF(G26&gt;=5,0,1)))</f>
        <v>0</v>
      </c>
      <c r="Z26">
        <f>SUM(W25:W29)</f>
        <v>0</v>
      </c>
      <c r="AB26">
        <f>IF(Z26&gt;2,1,0)</f>
        <v>0</v>
      </c>
    </row>
    <row r="27" spans="1:28" ht="12" customHeight="1" x14ac:dyDescent="0.25">
      <c r="A27" s="37"/>
      <c r="B27" s="73" t="s">
        <v>51</v>
      </c>
      <c r="C27" s="27">
        <v>5</v>
      </c>
      <c r="D27" s="126"/>
      <c r="E27" s="127"/>
      <c r="F27" s="128"/>
      <c r="G27" s="129">
        <f>IF(ISBLANK(D27),C27,((C27*2)+D27)/3)</f>
        <v>5</v>
      </c>
      <c r="H27" s="130"/>
      <c r="I27" s="131">
        <f>ROUND(G27*4,0)</f>
        <v>20</v>
      </c>
      <c r="J27" s="132"/>
      <c r="K27" s="32"/>
      <c r="L27" s="53">
        <v>462</v>
      </c>
      <c r="M27" s="54" t="s">
        <v>12</v>
      </c>
      <c r="N27" s="55">
        <v>445</v>
      </c>
      <c r="O27" s="56">
        <v>3.1</v>
      </c>
      <c r="P27" s="41"/>
      <c r="Q27" s="12">
        <v>661</v>
      </c>
      <c r="R27" s="3" t="s">
        <v>12</v>
      </c>
      <c r="S27" s="13">
        <v>678</v>
      </c>
      <c r="T27" s="4">
        <v>1.9</v>
      </c>
      <c r="W27" s="18">
        <f>IF(ISBLANK(G27),"",IF(G27=0,10,IF(G27&gt;=5,0,1)))</f>
        <v>0</v>
      </c>
    </row>
    <row r="28" spans="1:28" ht="12" customHeight="1" x14ac:dyDescent="0.25">
      <c r="A28" s="37"/>
      <c r="B28" s="74" t="s">
        <v>52</v>
      </c>
      <c r="C28" s="29">
        <v>5</v>
      </c>
      <c r="D28" s="126"/>
      <c r="E28" s="138"/>
      <c r="F28" s="139"/>
      <c r="G28" s="129">
        <f>IF(ISBLANK(D28),C28,((C28*2)+D28)/3)</f>
        <v>5</v>
      </c>
      <c r="H28" s="130"/>
      <c r="I28" s="131">
        <f>ROUND(G28*4,0)</f>
        <v>20</v>
      </c>
      <c r="J28" s="132"/>
      <c r="K28" s="32"/>
      <c r="L28" s="53">
        <v>444</v>
      </c>
      <c r="M28" s="54" t="s">
        <v>12</v>
      </c>
      <c r="N28" s="55">
        <v>427</v>
      </c>
      <c r="O28" s="56">
        <v>3.2</v>
      </c>
      <c r="P28" s="41"/>
      <c r="Q28" s="12">
        <v>679</v>
      </c>
      <c r="R28" s="3" t="s">
        <v>12</v>
      </c>
      <c r="S28" s="13">
        <v>696</v>
      </c>
      <c r="T28" s="4">
        <v>1.8</v>
      </c>
      <c r="W28" s="18">
        <f>IF(ISBLANK(G28),"",IF(G28=0,10,IF(G28&gt;=5,0,1)))</f>
        <v>0</v>
      </c>
    </row>
    <row r="29" spans="1:28" ht="12" customHeight="1" thickBot="1" x14ac:dyDescent="0.3">
      <c r="A29" s="37"/>
      <c r="B29" s="74" t="s">
        <v>53</v>
      </c>
      <c r="C29" s="29">
        <v>5</v>
      </c>
      <c r="D29" s="140"/>
      <c r="E29" s="141"/>
      <c r="F29" s="142"/>
      <c r="G29" s="143">
        <f>IF(ISBLANK(D29),C29,((C29*2)+D29)/3)</f>
        <v>5</v>
      </c>
      <c r="H29" s="144"/>
      <c r="I29" s="131">
        <f>ROUND(G29*4,0)</f>
        <v>20</v>
      </c>
      <c r="J29" s="132"/>
      <c r="K29" s="32"/>
      <c r="L29" s="53">
        <v>426</v>
      </c>
      <c r="M29" s="54" t="s">
        <v>12</v>
      </c>
      <c r="N29" s="55">
        <v>409</v>
      </c>
      <c r="O29" s="56">
        <v>3.3</v>
      </c>
      <c r="P29" s="41"/>
      <c r="Q29" s="12">
        <v>697</v>
      </c>
      <c r="R29" s="3" t="s">
        <v>12</v>
      </c>
      <c r="S29" s="13">
        <v>714</v>
      </c>
      <c r="T29" s="4">
        <v>1.7</v>
      </c>
      <c r="W29" s="18">
        <f>IF(ISBLANK(G29),"",IF(G29=0,10,IF(G29&gt;=5,0,1)))</f>
        <v>0</v>
      </c>
      <c r="AA29" t="s">
        <v>2</v>
      </c>
      <c r="AB29">
        <f>SUM(AB7:AB26)</f>
        <v>0</v>
      </c>
    </row>
    <row r="30" spans="1:28" ht="12" customHeight="1" thickBot="1" x14ac:dyDescent="0.3">
      <c r="A30" s="37"/>
      <c r="B30" s="120" t="s">
        <v>41</v>
      </c>
      <c r="C30" s="145"/>
      <c r="D30" s="145"/>
      <c r="E30" s="145"/>
      <c r="F30" s="145"/>
      <c r="G30" s="145"/>
      <c r="H30" s="146"/>
      <c r="I30" s="120">
        <f>I25+I26+I27+I28+I29</f>
        <v>100</v>
      </c>
      <c r="J30" s="146"/>
      <c r="K30" s="32"/>
      <c r="L30" s="53">
        <v>408</v>
      </c>
      <c r="M30" s="54" t="s">
        <v>12</v>
      </c>
      <c r="N30" s="55">
        <v>391</v>
      </c>
      <c r="O30" s="56">
        <v>3.4</v>
      </c>
      <c r="P30" s="41"/>
      <c r="Q30" s="12">
        <v>715</v>
      </c>
      <c r="R30" s="3" t="s">
        <v>12</v>
      </c>
      <c r="S30" s="13">
        <v>732</v>
      </c>
      <c r="T30" s="4">
        <v>1.6</v>
      </c>
    </row>
    <row r="31" spans="1:28" ht="12" customHeight="1" thickBot="1" x14ac:dyDescent="0.3">
      <c r="A31" s="38"/>
      <c r="B31" s="68"/>
      <c r="C31" s="68"/>
      <c r="D31" s="68"/>
      <c r="E31" s="68"/>
      <c r="F31" s="68"/>
      <c r="G31" s="68"/>
      <c r="H31" s="68"/>
      <c r="I31" s="68"/>
      <c r="J31" s="68"/>
      <c r="K31" s="32"/>
      <c r="L31" s="53">
        <v>390</v>
      </c>
      <c r="M31" s="54" t="s">
        <v>12</v>
      </c>
      <c r="N31" s="55">
        <v>373</v>
      </c>
      <c r="O31" s="56">
        <v>3.5</v>
      </c>
      <c r="P31" s="41"/>
      <c r="Q31" s="12">
        <v>733</v>
      </c>
      <c r="R31" s="3" t="s">
        <v>12</v>
      </c>
      <c r="S31" s="13">
        <v>750</v>
      </c>
      <c r="T31" s="4">
        <v>1.5</v>
      </c>
    </row>
    <row r="32" spans="1:28" ht="12" customHeight="1" thickBot="1" x14ac:dyDescent="0.3">
      <c r="A32" s="36"/>
      <c r="B32" s="120" t="s">
        <v>10</v>
      </c>
      <c r="C32" s="147"/>
      <c r="D32" s="147"/>
      <c r="E32" s="147"/>
      <c r="F32" s="147"/>
      <c r="G32" s="148"/>
      <c r="H32" s="85"/>
      <c r="I32" s="85"/>
      <c r="J32" s="85"/>
      <c r="K32" s="32"/>
      <c r="L32" s="53">
        <v>372</v>
      </c>
      <c r="M32" s="54" t="s">
        <v>12</v>
      </c>
      <c r="N32" s="55">
        <v>355</v>
      </c>
      <c r="O32" s="56">
        <v>3.6</v>
      </c>
      <c r="P32" s="41"/>
      <c r="Q32" s="12">
        <v>751</v>
      </c>
      <c r="R32" s="3" t="s">
        <v>12</v>
      </c>
      <c r="S32" s="13">
        <v>768</v>
      </c>
      <c r="T32" s="4">
        <v>1.4</v>
      </c>
    </row>
    <row r="33" spans="1:20" ht="12" customHeight="1" x14ac:dyDescent="0.25">
      <c r="A33" s="36"/>
      <c r="B33" s="75"/>
      <c r="C33" s="76"/>
      <c r="D33" s="72" t="s">
        <v>5</v>
      </c>
      <c r="E33" s="121" t="s">
        <v>11</v>
      </c>
      <c r="F33" s="133"/>
      <c r="G33" s="134"/>
      <c r="J33" s="68"/>
      <c r="K33" s="86"/>
      <c r="L33" s="53">
        <v>354</v>
      </c>
      <c r="M33" s="54" t="s">
        <v>12</v>
      </c>
      <c r="N33" s="55">
        <v>337</v>
      </c>
      <c r="O33" s="56">
        <v>3.7</v>
      </c>
      <c r="P33" s="41"/>
      <c r="Q33" s="12">
        <v>769</v>
      </c>
      <c r="R33" s="3" t="s">
        <v>12</v>
      </c>
      <c r="S33" s="13">
        <v>786</v>
      </c>
      <c r="T33" s="4">
        <v>1.3</v>
      </c>
    </row>
    <row r="34" spans="1:20" ht="12.75" customHeight="1" thickBot="1" x14ac:dyDescent="0.3">
      <c r="A34" s="36"/>
      <c r="B34" s="82" t="s">
        <v>36</v>
      </c>
      <c r="C34" s="83"/>
      <c r="D34" s="77">
        <f>(I30+J19)</f>
        <v>300</v>
      </c>
      <c r="E34" s="135">
        <f>IF(AA12=0,IF(AB29=0,VLOOKUP(VLOOKUP(D34,Q5:S36,3)*(D34&lt;=VLOOKUP(D34,Q5:S36,3)),S5:T36,2),"nicht bestanden"),"Kurszahl prüfen!")</f>
        <v>4</v>
      </c>
      <c r="F34" s="136"/>
      <c r="G34" s="137"/>
      <c r="J34" s="68"/>
      <c r="K34" s="86"/>
      <c r="L34" s="53">
        <v>336</v>
      </c>
      <c r="M34" s="54" t="s">
        <v>12</v>
      </c>
      <c r="N34" s="55">
        <v>319</v>
      </c>
      <c r="O34" s="56">
        <v>3.8</v>
      </c>
      <c r="P34" s="41"/>
      <c r="Q34" s="12">
        <v>787</v>
      </c>
      <c r="R34" s="3" t="s">
        <v>12</v>
      </c>
      <c r="S34" s="13">
        <v>804</v>
      </c>
      <c r="T34" s="4">
        <v>1.2</v>
      </c>
    </row>
    <row r="35" spans="1:20" ht="12" customHeight="1" x14ac:dyDescent="0.25">
      <c r="A35" s="36"/>
      <c r="J35" s="68"/>
      <c r="K35" s="86"/>
      <c r="L35" s="53">
        <v>318</v>
      </c>
      <c r="M35" s="54" t="s">
        <v>12</v>
      </c>
      <c r="N35" s="55">
        <v>301</v>
      </c>
      <c r="O35" s="56">
        <v>3.9</v>
      </c>
      <c r="P35" s="41"/>
      <c r="Q35" s="14">
        <v>805</v>
      </c>
      <c r="R35" s="5" t="s">
        <v>12</v>
      </c>
      <c r="S35" s="15">
        <v>822</v>
      </c>
      <c r="T35" s="4">
        <v>1.1000000000000001</v>
      </c>
    </row>
    <row r="36" spans="1:20" ht="12" customHeight="1" x14ac:dyDescent="0.25">
      <c r="A36" s="36"/>
      <c r="D36" s="114" t="s">
        <v>44</v>
      </c>
      <c r="E36" s="114"/>
      <c r="F36" s="114"/>
      <c r="G36" s="114"/>
      <c r="H36" s="114"/>
      <c r="J36" s="68"/>
      <c r="K36" s="86"/>
      <c r="L36" s="53">
        <v>300</v>
      </c>
      <c r="M36" s="54"/>
      <c r="N36" s="55"/>
      <c r="O36" s="56">
        <v>4</v>
      </c>
      <c r="P36" s="41"/>
      <c r="Q36" s="16">
        <v>823</v>
      </c>
      <c r="R36" s="10" t="s">
        <v>12</v>
      </c>
      <c r="S36" s="17">
        <v>900</v>
      </c>
      <c r="T36" s="11">
        <v>1</v>
      </c>
    </row>
    <row r="37" spans="1:20" ht="12" customHeight="1" thickBot="1" x14ac:dyDescent="0.3">
      <c r="A37" s="39"/>
      <c r="B37" s="34"/>
      <c r="C37" s="34"/>
      <c r="D37" s="34"/>
      <c r="E37" s="34"/>
      <c r="F37" s="34"/>
      <c r="G37" s="34"/>
      <c r="H37" s="34"/>
      <c r="I37" s="34"/>
      <c r="J37" s="87"/>
      <c r="K37" s="88"/>
      <c r="L37" s="78"/>
      <c r="M37" s="79"/>
      <c r="N37" s="80"/>
      <c r="O37" s="81"/>
      <c r="P37" s="43"/>
    </row>
    <row r="38" spans="1:20" ht="12" customHeight="1" thickTop="1" x14ac:dyDescent="0.25">
      <c r="L38" s="1"/>
      <c r="M38" s="1"/>
      <c r="N38" s="1"/>
    </row>
    <row r="39" spans="1:20" ht="12" customHeight="1" x14ac:dyDescent="0.25"/>
    <row r="40" spans="1:20" ht="12" customHeight="1" x14ac:dyDescent="0.25"/>
    <row r="41" spans="1:20" ht="12" customHeight="1" x14ac:dyDescent="0.25"/>
    <row r="42" spans="1:20" ht="12" customHeight="1" x14ac:dyDescent="0.25"/>
    <row r="43" spans="1:20" ht="12" customHeight="1" x14ac:dyDescent="0.25"/>
    <row r="44" spans="1:20" ht="12" customHeight="1" x14ac:dyDescent="0.25"/>
    <row r="45" spans="1:20" ht="12" customHeight="1" x14ac:dyDescent="0.25"/>
    <row r="46" spans="1:20" ht="12" customHeight="1" x14ac:dyDescent="0.25"/>
    <row r="47" spans="1:20" ht="12" customHeight="1" x14ac:dyDescent="0.25"/>
    <row r="48" spans="1:20" ht="12" customHeight="1" x14ac:dyDescent="0.25"/>
    <row r="49" ht="12" customHeight="1" x14ac:dyDescent="0.25"/>
    <row r="50" ht="12" customHeight="1" x14ac:dyDescent="0.25"/>
  </sheetData>
  <sheetProtection algorithmName="SHA-512" hashValue="CLnns2hfVQ6+Jq3sNFeWNoeyx2r9ALzsnUXHeq6Z6hijKhjTpL/SxUPtfkDnMBvKrx4Av8CjVzcD6iLShPPKNQ==" saltValue="irvDChdFHM1YSTf6R1uQVQ==" spinCount="100000" sheet="1" selectLockedCells="1"/>
  <mergeCells count="38">
    <mergeCell ref="E33:G33"/>
    <mergeCell ref="E34:G34"/>
    <mergeCell ref="D36:H36"/>
    <mergeCell ref="G28:H28"/>
    <mergeCell ref="I28:J28"/>
    <mergeCell ref="D28:F28"/>
    <mergeCell ref="D29:F29"/>
    <mergeCell ref="G29:H29"/>
    <mergeCell ref="I29:J29"/>
    <mergeCell ref="B30:H30"/>
    <mergeCell ref="I30:J30"/>
    <mergeCell ref="B32:G32"/>
    <mergeCell ref="D26:F26"/>
    <mergeCell ref="G26:H26"/>
    <mergeCell ref="I26:J26"/>
    <mergeCell ref="D27:F27"/>
    <mergeCell ref="G27:H27"/>
    <mergeCell ref="I27:J27"/>
    <mergeCell ref="D24:F24"/>
    <mergeCell ref="G24:H24"/>
    <mergeCell ref="I24:J24"/>
    <mergeCell ref="D25:F25"/>
    <mergeCell ref="G25:H25"/>
    <mergeCell ref="I25:J25"/>
    <mergeCell ref="B1:J2"/>
    <mergeCell ref="N2:O2"/>
    <mergeCell ref="N3:O3"/>
    <mergeCell ref="B4:J4"/>
    <mergeCell ref="V5:Z5"/>
    <mergeCell ref="Q4:S4"/>
    <mergeCell ref="B5:D5"/>
    <mergeCell ref="E5:H5"/>
    <mergeCell ref="L5:N5"/>
    <mergeCell ref="B23:J23"/>
    <mergeCell ref="B7:B8"/>
    <mergeCell ref="B9:B17"/>
    <mergeCell ref="B18:I18"/>
    <mergeCell ref="B19:I19"/>
  </mergeCells>
  <conditionalFormatting sqref="B20">
    <cfRule type="containsText" dxfId="7" priority="2" operator="containsText" text="GK">
      <formula>NOT(ISERROR(SEARCH("GK",B20)))</formula>
    </cfRule>
  </conditionalFormatting>
  <conditionalFormatting sqref="E7:H8">
    <cfRule type="cellIs" dxfId="6" priority="1" operator="between">
      <formula>0</formula>
      <formula>4</formula>
    </cfRule>
  </conditionalFormatting>
  <conditionalFormatting sqref="E9:H17">
    <cfRule type="cellIs" dxfId="5" priority="4" operator="between">
      <formula>1</formula>
      <formula>4</formula>
    </cfRule>
  </conditionalFormatting>
  <conditionalFormatting sqref="G25:H29">
    <cfRule type="cellIs" dxfId="4" priority="3" operator="greaterThanOrEqual">
      <formula>5</formula>
    </cfRule>
  </conditionalFormatting>
  <dataValidations count="2">
    <dataValidation type="whole" allowBlank="1" showInputMessage="1" showErrorMessage="1" sqref="C25:D29 E25:F27 E29:F29">
      <formula1>0</formula1>
      <formula2>15</formula2>
    </dataValidation>
    <dataValidation type="whole" allowBlank="1" showInputMessage="1" showErrorMessage="1" sqref="E7:H17">
      <formula1>1</formula1>
      <formula2>15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B49"/>
  <sheetViews>
    <sheetView topLeftCell="A4" zoomScale="110" zoomScaleNormal="110" workbookViewId="0">
      <selection activeCell="G14" sqref="G14"/>
    </sheetView>
  </sheetViews>
  <sheetFormatPr baseColWidth="10" defaultRowHeight="15" x14ac:dyDescent="0.25"/>
  <cols>
    <col min="1" max="1" width="3.42578125" customWidth="1"/>
    <col min="2" max="2" width="17.42578125" customWidth="1"/>
    <col min="3" max="3" width="24.7109375" customWidth="1"/>
    <col min="4" max="4" width="16" customWidth="1"/>
    <col min="5" max="8" width="5.85546875" customWidth="1"/>
    <col min="9" max="9" width="6.140625" customWidth="1"/>
    <col min="10" max="10" width="7.28515625" customWidth="1"/>
    <col min="11" max="11" width="4.5703125" customWidth="1"/>
    <col min="12" max="12" width="5.140625" customWidth="1"/>
    <col min="13" max="13" width="1.7109375" customWidth="1"/>
    <col min="14" max="14" width="5.140625" customWidth="1"/>
    <col min="15" max="15" width="11.140625" customWidth="1"/>
    <col min="16" max="16" width="3.42578125" customWidth="1"/>
    <col min="17" max="17" width="7.140625" hidden="1" customWidth="1"/>
    <col min="18" max="18" width="7" hidden="1" customWidth="1"/>
    <col min="19" max="19" width="9" hidden="1" customWidth="1"/>
    <col min="20" max="20" width="9.85546875" hidden="1" customWidth="1"/>
    <col min="21" max="28" width="11.42578125" hidden="1" customWidth="1"/>
    <col min="29" max="29" width="11.42578125" customWidth="1"/>
  </cols>
  <sheetData>
    <row r="1" spans="1:28" ht="15.75" customHeight="1" thickTop="1" x14ac:dyDescent="0.25">
      <c r="A1" s="35"/>
      <c r="B1" s="106" t="s">
        <v>37</v>
      </c>
      <c r="C1" s="107"/>
      <c r="D1" s="107"/>
      <c r="E1" s="107"/>
      <c r="F1" s="107"/>
      <c r="G1" s="107"/>
      <c r="H1" s="107"/>
      <c r="I1" s="107"/>
      <c r="J1" s="108"/>
      <c r="K1" s="30"/>
      <c r="L1" s="89"/>
      <c r="M1" s="89"/>
      <c r="N1" s="89"/>
      <c r="O1" s="44"/>
      <c r="P1" s="40"/>
    </row>
    <row r="2" spans="1:28" ht="15.75" thickBot="1" x14ac:dyDescent="0.3">
      <c r="A2" s="36"/>
      <c r="B2" s="109"/>
      <c r="C2" s="110"/>
      <c r="D2" s="110"/>
      <c r="E2" s="110"/>
      <c r="F2" s="110"/>
      <c r="G2" s="110"/>
      <c r="H2" s="110"/>
      <c r="I2" s="110"/>
      <c r="J2" s="111"/>
      <c r="K2" s="31"/>
      <c r="L2" s="92" t="str">
        <f>IF(L3="","x","")</f>
        <v/>
      </c>
      <c r="M2" s="90"/>
      <c r="N2" s="112" t="s">
        <v>46</v>
      </c>
      <c r="O2" s="112"/>
      <c r="P2" s="41"/>
    </row>
    <row r="3" spans="1:28" ht="15" customHeight="1" thickBot="1" x14ac:dyDescent="0.3">
      <c r="A3" s="36"/>
      <c r="L3" s="92" t="s">
        <v>45</v>
      </c>
      <c r="M3" s="90"/>
      <c r="N3" s="112" t="s">
        <v>43</v>
      </c>
      <c r="O3" s="112"/>
      <c r="P3" s="41"/>
    </row>
    <row r="4" spans="1:28" ht="15" customHeight="1" thickBot="1" x14ac:dyDescent="0.3">
      <c r="A4" s="36"/>
      <c r="B4" s="113" t="s">
        <v>34</v>
      </c>
      <c r="C4" s="104"/>
      <c r="D4" s="104"/>
      <c r="E4" s="104"/>
      <c r="F4" s="104"/>
      <c r="G4" s="104"/>
      <c r="H4" s="104"/>
      <c r="I4" s="104"/>
      <c r="J4" s="105"/>
      <c r="L4" s="91"/>
      <c r="M4" s="91"/>
      <c r="N4" s="91"/>
      <c r="O4" s="45"/>
      <c r="P4" s="41"/>
      <c r="Q4" s="93" t="s">
        <v>5</v>
      </c>
      <c r="R4" s="94"/>
      <c r="S4" s="95"/>
      <c r="T4" s="2" t="s">
        <v>6</v>
      </c>
    </row>
    <row r="5" spans="1:28" ht="12.75" customHeight="1" x14ac:dyDescent="0.25">
      <c r="A5" s="36"/>
      <c r="B5" s="96" t="s">
        <v>32</v>
      </c>
      <c r="C5" s="97"/>
      <c r="D5" s="98"/>
      <c r="E5" s="99" t="s">
        <v>35</v>
      </c>
      <c r="F5" s="99"/>
      <c r="G5" s="99"/>
      <c r="H5" s="99"/>
      <c r="I5" s="46"/>
      <c r="J5" s="47"/>
      <c r="L5" s="100" t="s">
        <v>5</v>
      </c>
      <c r="M5" s="101"/>
      <c r="N5" s="102"/>
      <c r="O5" s="48" t="s">
        <v>6</v>
      </c>
      <c r="P5" s="41"/>
      <c r="Q5" s="6">
        <v>0</v>
      </c>
      <c r="R5" s="7" t="s">
        <v>12</v>
      </c>
      <c r="S5" s="8">
        <v>299</v>
      </c>
      <c r="T5" s="9" t="s">
        <v>13</v>
      </c>
      <c r="V5" s="114" t="s">
        <v>44</v>
      </c>
      <c r="W5" s="114"/>
      <c r="X5" s="114"/>
      <c r="Y5" s="114"/>
      <c r="Z5" s="114"/>
    </row>
    <row r="6" spans="1:28" ht="15.75" thickBot="1" x14ac:dyDescent="0.3">
      <c r="A6" s="36"/>
      <c r="B6" s="49"/>
      <c r="C6" s="50" t="s">
        <v>3</v>
      </c>
      <c r="D6" s="50" t="s">
        <v>0</v>
      </c>
      <c r="E6" s="50">
        <v>1</v>
      </c>
      <c r="F6" s="50">
        <v>2</v>
      </c>
      <c r="G6" s="50">
        <v>3</v>
      </c>
      <c r="H6" s="50">
        <v>4</v>
      </c>
      <c r="I6" s="51" t="s">
        <v>1</v>
      </c>
      <c r="J6" s="52" t="s">
        <v>2</v>
      </c>
      <c r="K6" s="1"/>
      <c r="L6" s="53">
        <v>900</v>
      </c>
      <c r="M6" s="54" t="s">
        <v>12</v>
      </c>
      <c r="N6" s="55">
        <v>823</v>
      </c>
      <c r="O6" s="56">
        <v>1</v>
      </c>
      <c r="P6" s="41"/>
      <c r="Q6" s="12">
        <v>300</v>
      </c>
      <c r="R6" s="3" t="s">
        <v>12</v>
      </c>
      <c r="S6" s="13">
        <v>300</v>
      </c>
      <c r="T6" s="4">
        <v>4</v>
      </c>
    </row>
    <row r="7" spans="1:28" s="18" customFormat="1" ht="15.75" customHeight="1" x14ac:dyDescent="0.2">
      <c r="A7" s="37"/>
      <c r="B7" s="115" t="s">
        <v>14</v>
      </c>
      <c r="C7" s="57" t="s">
        <v>26</v>
      </c>
      <c r="D7" s="20"/>
      <c r="E7" s="21">
        <v>5</v>
      </c>
      <c r="F7" s="21">
        <v>5</v>
      </c>
      <c r="G7" s="21">
        <v>5</v>
      </c>
      <c r="H7" s="21">
        <v>5</v>
      </c>
      <c r="I7" s="46">
        <v>2</v>
      </c>
      <c r="J7" s="47">
        <f>(E7+F7+G7+H7)*I7</f>
        <v>40</v>
      </c>
      <c r="K7" s="32"/>
      <c r="L7" s="53">
        <v>822</v>
      </c>
      <c r="M7" s="54" t="s">
        <v>12</v>
      </c>
      <c r="N7" s="55">
        <v>805</v>
      </c>
      <c r="O7" s="56">
        <v>1.1000000000000001</v>
      </c>
      <c r="P7" s="42"/>
      <c r="Q7" s="12">
        <v>301</v>
      </c>
      <c r="R7" s="3" t="s">
        <v>12</v>
      </c>
      <c r="S7" s="13">
        <v>318</v>
      </c>
      <c r="T7" s="4">
        <v>3.9</v>
      </c>
      <c r="V7" s="18">
        <f>IF(ISBLANK(E7),"",IF(E7=0,10,IF(E7&gt;4,0,1)))</f>
        <v>0</v>
      </c>
      <c r="W7" s="18">
        <f t="shared" ref="W7:Y16" si="0">IF(ISBLANK(F7),"",IF(F7=0,10,IF(F7&gt;4,0,1)))</f>
        <v>0</v>
      </c>
      <c r="X7" s="18">
        <f t="shared" si="0"/>
        <v>0</v>
      </c>
      <c r="Y7" s="18">
        <f t="shared" si="0"/>
        <v>0</v>
      </c>
      <c r="Z7" s="18">
        <f>SUM(E7:H8)*2</f>
        <v>80</v>
      </c>
      <c r="AA7" s="18" t="s">
        <v>28</v>
      </c>
      <c r="AB7" s="18">
        <f>IF(L2="",IF(Z8&gt;3,1,0),IF(Z8&gt;3,1,0))</f>
        <v>0</v>
      </c>
    </row>
    <row r="8" spans="1:28" s="18" customFormat="1" ht="15.75" customHeight="1" thickBot="1" x14ac:dyDescent="0.25">
      <c r="A8" s="37"/>
      <c r="B8" s="116"/>
      <c r="C8" s="58" t="s">
        <v>27</v>
      </c>
      <c r="D8" s="22"/>
      <c r="E8" s="23">
        <v>5</v>
      </c>
      <c r="F8" s="23">
        <v>5</v>
      </c>
      <c r="G8" s="23">
        <v>5</v>
      </c>
      <c r="H8" s="23">
        <v>5</v>
      </c>
      <c r="I8" s="59">
        <v>2</v>
      </c>
      <c r="J8" s="60">
        <f>(E8+F8+G8+H8)*I8</f>
        <v>40</v>
      </c>
      <c r="K8" s="32"/>
      <c r="L8" s="53">
        <v>804</v>
      </c>
      <c r="M8" s="54" t="s">
        <v>12</v>
      </c>
      <c r="N8" s="55">
        <v>787</v>
      </c>
      <c r="O8" s="56">
        <v>1.2</v>
      </c>
      <c r="P8" s="42"/>
      <c r="Q8" s="12">
        <v>319</v>
      </c>
      <c r="R8" s="3" t="s">
        <v>12</v>
      </c>
      <c r="S8" s="13">
        <v>336</v>
      </c>
      <c r="T8" s="4">
        <v>3.8</v>
      </c>
      <c r="V8" s="18">
        <f t="shared" ref="V8:V16" si="1">IF(ISBLANK(E8),"",IF(E8=0,10,IF(E8&gt;4,0,1)))</f>
        <v>0</v>
      </c>
      <c r="W8" s="18">
        <f t="shared" si="0"/>
        <v>0</v>
      </c>
      <c r="X8" s="18">
        <f t="shared" si="0"/>
        <v>0</v>
      </c>
      <c r="Y8" s="18">
        <f t="shared" si="0"/>
        <v>0</v>
      </c>
      <c r="Z8" s="18">
        <f>SUM(V7:Y8)</f>
        <v>0</v>
      </c>
    </row>
    <row r="9" spans="1:28" ht="12" customHeight="1" x14ac:dyDescent="0.25">
      <c r="A9" s="36"/>
      <c r="B9" s="115" t="s">
        <v>24</v>
      </c>
      <c r="C9" s="61" t="s">
        <v>22</v>
      </c>
      <c r="D9" s="24"/>
      <c r="E9" s="25">
        <v>5</v>
      </c>
      <c r="F9" s="25">
        <v>5</v>
      </c>
      <c r="G9" s="25">
        <v>5</v>
      </c>
      <c r="H9" s="25">
        <v>5</v>
      </c>
      <c r="I9" s="62">
        <v>1</v>
      </c>
      <c r="J9" s="63">
        <f>(E9+F9+G9+H9)*I9</f>
        <v>20</v>
      </c>
      <c r="K9" s="32"/>
      <c r="L9" s="53">
        <v>786</v>
      </c>
      <c r="M9" s="54" t="s">
        <v>12</v>
      </c>
      <c r="N9" s="55">
        <v>769</v>
      </c>
      <c r="O9" s="56">
        <v>1.3</v>
      </c>
      <c r="P9" s="41"/>
      <c r="Q9" s="12">
        <v>337</v>
      </c>
      <c r="R9" s="3" t="s">
        <v>12</v>
      </c>
      <c r="S9" s="13">
        <v>354</v>
      </c>
      <c r="T9" s="4">
        <v>3.7</v>
      </c>
      <c r="V9" s="18">
        <f t="shared" si="1"/>
        <v>0</v>
      </c>
      <c r="W9" s="18">
        <f t="shared" si="0"/>
        <v>0</v>
      </c>
      <c r="X9" s="18">
        <f t="shared" si="0"/>
        <v>0</v>
      </c>
      <c r="Y9" s="18">
        <f t="shared" si="0"/>
        <v>0</v>
      </c>
      <c r="Z9" s="18">
        <f>COUNT(E7:H8)</f>
        <v>8</v>
      </c>
      <c r="AA9" s="18">
        <f>IF(Z9&lt;&gt;8,100,0)</f>
        <v>0</v>
      </c>
      <c r="AB9">
        <f>IF(Z9&lt;&gt;8,1,0)</f>
        <v>0</v>
      </c>
    </row>
    <row r="10" spans="1:28" ht="12" customHeight="1" x14ac:dyDescent="0.25">
      <c r="A10" s="36"/>
      <c r="B10" s="117"/>
      <c r="C10" s="61" t="s">
        <v>23</v>
      </c>
      <c r="D10" s="24"/>
      <c r="E10" s="25">
        <v>5</v>
      </c>
      <c r="F10" s="25">
        <v>5</v>
      </c>
      <c r="G10" s="25">
        <v>5</v>
      </c>
      <c r="H10" s="25">
        <v>5</v>
      </c>
      <c r="I10" s="62">
        <v>1</v>
      </c>
      <c r="J10" s="63">
        <f t="shared" ref="J10:J17" si="2">(E10+F10+G10+H10)*I10</f>
        <v>20</v>
      </c>
      <c r="K10" s="32"/>
      <c r="L10" s="53">
        <v>768</v>
      </c>
      <c r="M10" s="54" t="s">
        <v>12</v>
      </c>
      <c r="N10" s="55">
        <v>751</v>
      </c>
      <c r="O10" s="56">
        <v>1.4</v>
      </c>
      <c r="P10" s="41"/>
      <c r="Q10" s="12">
        <v>355</v>
      </c>
      <c r="R10" s="3" t="s">
        <v>12</v>
      </c>
      <c r="S10" s="13">
        <v>372</v>
      </c>
      <c r="T10" s="4">
        <v>3.6</v>
      </c>
      <c r="V10" s="18">
        <f t="shared" si="1"/>
        <v>0</v>
      </c>
      <c r="W10" s="18">
        <f t="shared" si="0"/>
        <v>0</v>
      </c>
      <c r="X10" s="18">
        <f t="shared" si="0"/>
        <v>0</v>
      </c>
      <c r="Y10" s="18">
        <f t="shared" si="0"/>
        <v>0</v>
      </c>
      <c r="Z10" s="19">
        <f>SUM(E9:H17)</f>
        <v>150</v>
      </c>
      <c r="AA10" t="s">
        <v>29</v>
      </c>
      <c r="AB10">
        <f>IF(Z11&gt;4,1,0)</f>
        <v>0</v>
      </c>
    </row>
    <row r="11" spans="1:28" ht="12" customHeight="1" x14ac:dyDescent="0.25">
      <c r="A11" s="36"/>
      <c r="B11" s="117"/>
      <c r="C11" s="61" t="s">
        <v>15</v>
      </c>
      <c r="D11" s="26"/>
      <c r="E11" s="27">
        <v>5</v>
      </c>
      <c r="F11" s="27">
        <v>5</v>
      </c>
      <c r="G11" s="27">
        <v>5</v>
      </c>
      <c r="H11" s="27">
        <v>5</v>
      </c>
      <c r="I11" s="64">
        <v>1</v>
      </c>
      <c r="J11" s="63">
        <f t="shared" si="2"/>
        <v>20</v>
      </c>
      <c r="K11" s="32"/>
      <c r="L11" s="53">
        <v>750</v>
      </c>
      <c r="M11" s="54" t="s">
        <v>12</v>
      </c>
      <c r="N11" s="55">
        <v>733</v>
      </c>
      <c r="O11" s="56">
        <v>1.5</v>
      </c>
      <c r="P11" s="41"/>
      <c r="Q11" s="12">
        <v>373</v>
      </c>
      <c r="R11" s="3" t="s">
        <v>12</v>
      </c>
      <c r="S11" s="13">
        <v>390</v>
      </c>
      <c r="T11" s="4">
        <v>3.5</v>
      </c>
      <c r="V11" s="18">
        <f t="shared" si="1"/>
        <v>0</v>
      </c>
      <c r="W11" s="18">
        <f t="shared" si="0"/>
        <v>0</v>
      </c>
      <c r="X11" s="18">
        <f t="shared" si="0"/>
        <v>0</v>
      </c>
      <c r="Y11" s="18">
        <f t="shared" si="0"/>
        <v>0</v>
      </c>
      <c r="Z11" s="18">
        <f>SUM(V9:Y16)</f>
        <v>0</v>
      </c>
      <c r="AA11" s="18">
        <f>IF(Z12&lt;&gt;30,100,0)</f>
        <v>0</v>
      </c>
    </row>
    <row r="12" spans="1:28" ht="12" customHeight="1" x14ac:dyDescent="0.25">
      <c r="A12" s="36"/>
      <c r="B12" s="117"/>
      <c r="C12" s="61" t="s">
        <v>16</v>
      </c>
      <c r="D12" s="26"/>
      <c r="E12" s="27">
        <v>5</v>
      </c>
      <c r="F12" s="27">
        <v>5</v>
      </c>
      <c r="G12" s="27">
        <v>5</v>
      </c>
      <c r="H12" s="27">
        <v>5</v>
      </c>
      <c r="I12" s="64">
        <v>1</v>
      </c>
      <c r="J12" s="63">
        <f t="shared" si="2"/>
        <v>20</v>
      </c>
      <c r="K12" s="32"/>
      <c r="L12" s="53">
        <v>732</v>
      </c>
      <c r="M12" s="54" t="s">
        <v>12</v>
      </c>
      <c r="N12" s="55">
        <v>715</v>
      </c>
      <c r="O12" s="56">
        <v>1.6</v>
      </c>
      <c r="P12" s="41"/>
      <c r="Q12" s="12">
        <v>391</v>
      </c>
      <c r="R12" s="3" t="s">
        <v>12</v>
      </c>
      <c r="S12" s="13">
        <v>408</v>
      </c>
      <c r="T12" s="4">
        <v>3.4</v>
      </c>
      <c r="V12" s="18">
        <f t="shared" si="1"/>
        <v>0</v>
      </c>
      <c r="W12" s="18">
        <f t="shared" si="0"/>
        <v>0</v>
      </c>
      <c r="X12" s="18">
        <f t="shared" si="0"/>
        <v>0</v>
      </c>
      <c r="Y12" s="18">
        <f t="shared" si="0"/>
        <v>0</v>
      </c>
      <c r="Z12" s="18">
        <f>COUNT(E9:H17)</f>
        <v>30</v>
      </c>
      <c r="AA12" s="18">
        <f>AA11+AA9</f>
        <v>0</v>
      </c>
    </row>
    <row r="13" spans="1:28" ht="12" customHeight="1" x14ac:dyDescent="0.25">
      <c r="A13" s="36"/>
      <c r="B13" s="117"/>
      <c r="C13" s="61" t="s">
        <v>17</v>
      </c>
      <c r="D13" s="26"/>
      <c r="E13" s="27">
        <v>5</v>
      </c>
      <c r="F13" s="27">
        <v>5</v>
      </c>
      <c r="G13" s="27">
        <v>5</v>
      </c>
      <c r="H13" s="27">
        <v>5</v>
      </c>
      <c r="I13" s="64">
        <v>1</v>
      </c>
      <c r="J13" s="63">
        <f t="shared" si="2"/>
        <v>20</v>
      </c>
      <c r="K13" s="32"/>
      <c r="L13" s="53">
        <v>714</v>
      </c>
      <c r="M13" s="54" t="s">
        <v>12</v>
      </c>
      <c r="N13" s="55">
        <v>697</v>
      </c>
      <c r="O13" s="56">
        <v>1.7</v>
      </c>
      <c r="P13" s="41"/>
      <c r="Q13" s="12">
        <v>409</v>
      </c>
      <c r="R13" s="3" t="s">
        <v>12</v>
      </c>
      <c r="S13" s="13">
        <v>426</v>
      </c>
      <c r="T13" s="4">
        <v>3.3</v>
      </c>
      <c r="V13" s="18">
        <f t="shared" si="1"/>
        <v>0</v>
      </c>
      <c r="W13" s="18">
        <f t="shared" si="0"/>
        <v>0</v>
      </c>
      <c r="X13" s="18">
        <f t="shared" si="0"/>
        <v>0</v>
      </c>
      <c r="Y13" s="18">
        <f t="shared" si="0"/>
        <v>0</v>
      </c>
      <c r="Z13" s="19">
        <f>J19</f>
        <v>200</v>
      </c>
      <c r="AA13" t="s">
        <v>31</v>
      </c>
      <c r="AB13">
        <f>IF(Z13&lt;200,1,0)</f>
        <v>0</v>
      </c>
    </row>
    <row r="14" spans="1:28" ht="12" customHeight="1" x14ac:dyDescent="0.25">
      <c r="A14" s="36"/>
      <c r="B14" s="117"/>
      <c r="C14" s="61" t="s">
        <v>18</v>
      </c>
      <c r="D14" s="26"/>
      <c r="E14" s="27">
        <v>5</v>
      </c>
      <c r="F14" s="27">
        <v>5</v>
      </c>
      <c r="G14" s="27">
        <v>5</v>
      </c>
      <c r="H14" s="27">
        <v>5</v>
      </c>
      <c r="I14" s="64">
        <v>1</v>
      </c>
      <c r="J14" s="63">
        <f t="shared" si="2"/>
        <v>20</v>
      </c>
      <c r="K14" s="32"/>
      <c r="L14" s="53">
        <v>696</v>
      </c>
      <c r="M14" s="54" t="s">
        <v>12</v>
      </c>
      <c r="N14" s="55">
        <v>679</v>
      </c>
      <c r="O14" s="56">
        <v>1.8</v>
      </c>
      <c r="P14" s="41"/>
      <c r="Q14" s="12">
        <v>427</v>
      </c>
      <c r="R14" s="3" t="s">
        <v>12</v>
      </c>
      <c r="S14" s="13">
        <v>444</v>
      </c>
      <c r="T14" s="4">
        <v>3.2</v>
      </c>
      <c r="V14" s="18">
        <f t="shared" si="1"/>
        <v>0</v>
      </c>
      <c r="W14" s="18">
        <f t="shared" si="0"/>
        <v>0</v>
      </c>
      <c r="X14" s="18">
        <f t="shared" si="0"/>
        <v>0</v>
      </c>
      <c r="Y14" s="18">
        <f t="shared" si="0"/>
        <v>0</v>
      </c>
    </row>
    <row r="15" spans="1:28" ht="12" customHeight="1" x14ac:dyDescent="0.25">
      <c r="A15" s="36"/>
      <c r="B15" s="117"/>
      <c r="C15" s="61" t="s">
        <v>19</v>
      </c>
      <c r="D15" s="26"/>
      <c r="E15" s="27">
        <v>5</v>
      </c>
      <c r="F15" s="27">
        <v>5</v>
      </c>
      <c r="G15" s="27">
        <v>5</v>
      </c>
      <c r="H15" s="27">
        <v>5</v>
      </c>
      <c r="I15" s="64">
        <v>1</v>
      </c>
      <c r="J15" s="63">
        <f t="shared" si="2"/>
        <v>20</v>
      </c>
      <c r="K15" s="32"/>
      <c r="L15" s="53">
        <v>678</v>
      </c>
      <c r="M15" s="54" t="s">
        <v>12</v>
      </c>
      <c r="N15" s="55">
        <v>661</v>
      </c>
      <c r="O15" s="56">
        <v>1.9</v>
      </c>
      <c r="P15" s="41"/>
      <c r="Q15" s="12">
        <v>445</v>
      </c>
      <c r="R15" s="3" t="s">
        <v>12</v>
      </c>
      <c r="S15" s="13">
        <v>462</v>
      </c>
      <c r="T15" s="4">
        <v>3.1</v>
      </c>
      <c r="V15" s="18">
        <f t="shared" si="1"/>
        <v>0</v>
      </c>
      <c r="W15" s="18">
        <f t="shared" si="0"/>
        <v>0</v>
      </c>
      <c r="X15" s="18">
        <f t="shared" si="0"/>
        <v>0</v>
      </c>
      <c r="Y15" s="18">
        <f t="shared" si="0"/>
        <v>0</v>
      </c>
    </row>
    <row r="16" spans="1:28" ht="12" customHeight="1" x14ac:dyDescent="0.25">
      <c r="A16" s="36"/>
      <c r="B16" s="117"/>
      <c r="C16" s="61" t="s">
        <v>20</v>
      </c>
      <c r="D16" s="26"/>
      <c r="E16" s="27">
        <v>5</v>
      </c>
      <c r="F16" s="27">
        <v>5</v>
      </c>
      <c r="G16" s="28"/>
      <c r="H16" s="28"/>
      <c r="I16" s="64">
        <v>1</v>
      </c>
      <c r="J16" s="63">
        <f t="shared" si="2"/>
        <v>10</v>
      </c>
      <c r="K16" s="32"/>
      <c r="L16" s="53">
        <v>660</v>
      </c>
      <c r="M16" s="54" t="s">
        <v>12</v>
      </c>
      <c r="N16" s="55">
        <v>643</v>
      </c>
      <c r="O16" s="56">
        <v>2</v>
      </c>
      <c r="P16" s="41"/>
      <c r="Q16" s="12">
        <v>463</v>
      </c>
      <c r="R16" s="3" t="s">
        <v>12</v>
      </c>
      <c r="S16" s="13">
        <v>480</v>
      </c>
      <c r="T16" s="4">
        <v>3</v>
      </c>
      <c r="V16" s="18">
        <f t="shared" si="1"/>
        <v>0</v>
      </c>
      <c r="W16" s="18">
        <f t="shared" si="0"/>
        <v>0</v>
      </c>
      <c r="X16" s="18" t="str">
        <f t="shared" si="0"/>
        <v/>
      </c>
      <c r="Y16" s="18" t="str">
        <f t="shared" si="0"/>
        <v/>
      </c>
    </row>
    <row r="17" spans="1:28" ht="12" customHeight="1" thickBot="1" x14ac:dyDescent="0.3">
      <c r="A17" s="36"/>
      <c r="B17" s="116"/>
      <c r="C17" s="61" t="s">
        <v>21</v>
      </c>
      <c r="D17" s="26"/>
      <c r="E17" s="27"/>
      <c r="F17" s="27"/>
      <c r="G17" s="27"/>
      <c r="H17" s="27"/>
      <c r="I17" s="64">
        <v>1</v>
      </c>
      <c r="J17" s="63">
        <f t="shared" si="2"/>
        <v>0</v>
      </c>
      <c r="K17" s="32"/>
      <c r="L17" s="53">
        <v>642</v>
      </c>
      <c r="M17" s="54" t="s">
        <v>12</v>
      </c>
      <c r="N17" s="55">
        <v>625</v>
      </c>
      <c r="O17" s="56">
        <v>2.1</v>
      </c>
      <c r="P17" s="41"/>
      <c r="Q17" s="12">
        <v>481</v>
      </c>
      <c r="R17" s="3" t="s">
        <v>12</v>
      </c>
      <c r="S17" s="13">
        <v>498</v>
      </c>
      <c r="T17" s="4">
        <v>2.9</v>
      </c>
      <c r="V17" s="18" t="str">
        <f>IF(ISBLANK(E17),"",IF(E17&gt;4,0,1))</f>
        <v/>
      </c>
      <c r="W17" s="18" t="str">
        <f>IF(ISBLANK(F17),"",IF(F17&gt;4,0,1))</f>
        <v/>
      </c>
      <c r="X17" s="18" t="str">
        <f>IF(ISBLANK(G17),"",IF(G17&gt;4,0,1))</f>
        <v/>
      </c>
      <c r="Y17" s="18" t="str">
        <f>IF(ISBLANK(H17),"",IF(H17&gt;4,0,1))</f>
        <v/>
      </c>
    </row>
    <row r="18" spans="1:28" ht="12" customHeight="1" thickBot="1" x14ac:dyDescent="0.3">
      <c r="A18" s="36"/>
      <c r="B18" s="118" t="s">
        <v>4</v>
      </c>
      <c r="C18" s="119"/>
      <c r="D18" s="119"/>
      <c r="E18" s="119"/>
      <c r="F18" s="119"/>
      <c r="G18" s="119"/>
      <c r="H18" s="119"/>
      <c r="I18" s="119"/>
      <c r="J18" s="65">
        <f>SUM(J7:J17)</f>
        <v>230</v>
      </c>
      <c r="K18" s="32"/>
      <c r="L18" s="53">
        <v>624</v>
      </c>
      <c r="M18" s="54" t="s">
        <v>12</v>
      </c>
      <c r="N18" s="55">
        <v>607</v>
      </c>
      <c r="O18" s="56">
        <v>2.2000000000000002</v>
      </c>
      <c r="P18" s="41"/>
      <c r="Q18" s="12">
        <v>499</v>
      </c>
      <c r="R18" s="3" t="s">
        <v>12</v>
      </c>
      <c r="S18" s="13">
        <v>516</v>
      </c>
      <c r="T18" s="4">
        <v>2.8</v>
      </c>
    </row>
    <row r="19" spans="1:28" ht="14.25" customHeight="1" thickBot="1" x14ac:dyDescent="0.3">
      <c r="A19" s="36"/>
      <c r="B19" s="120" t="s">
        <v>42</v>
      </c>
      <c r="C19" s="104"/>
      <c r="D19" s="104"/>
      <c r="E19" s="104"/>
      <c r="F19" s="104"/>
      <c r="G19" s="104"/>
      <c r="H19" s="104"/>
      <c r="I19" s="104"/>
      <c r="J19" s="66">
        <f>ROUND(J18/46*40,0)</f>
        <v>200</v>
      </c>
      <c r="K19" s="32"/>
      <c r="L19" s="53">
        <v>606</v>
      </c>
      <c r="M19" s="54" t="s">
        <v>12</v>
      </c>
      <c r="N19" s="55">
        <v>589</v>
      </c>
      <c r="O19" s="56">
        <v>2.2999999999999998</v>
      </c>
      <c r="P19" s="41"/>
      <c r="Q19" s="12">
        <v>517</v>
      </c>
      <c r="R19" s="3" t="s">
        <v>12</v>
      </c>
      <c r="S19" s="13">
        <v>534</v>
      </c>
      <c r="T19" s="4">
        <v>2.7</v>
      </c>
    </row>
    <row r="20" spans="1:28" ht="14.25" customHeight="1" x14ac:dyDescent="0.25">
      <c r="A20" s="36"/>
      <c r="B20" s="67" t="str">
        <f>IF(Z12&lt;30,"zu wenig GK",IF(Z12&gt;30,"zu viele GK",""))</f>
        <v/>
      </c>
      <c r="C20" s="84" t="s">
        <v>38</v>
      </c>
      <c r="J20" s="32"/>
      <c r="K20" s="33"/>
      <c r="L20" s="53">
        <v>588</v>
      </c>
      <c r="M20" s="54" t="s">
        <v>12</v>
      </c>
      <c r="N20" s="55">
        <v>571</v>
      </c>
      <c r="O20" s="56">
        <v>2.4</v>
      </c>
      <c r="P20" s="41"/>
      <c r="Q20" s="12">
        <v>535</v>
      </c>
      <c r="R20" s="3" t="s">
        <v>12</v>
      </c>
      <c r="S20" s="13">
        <v>552</v>
      </c>
      <c r="T20" s="4">
        <v>2.6</v>
      </c>
    </row>
    <row r="21" spans="1:28" ht="14.25" customHeight="1" x14ac:dyDescent="0.25">
      <c r="A21" s="36"/>
      <c r="B21" s="69" t="s">
        <v>25</v>
      </c>
      <c r="C21" s="70" t="s">
        <v>39</v>
      </c>
      <c r="D21" s="32"/>
      <c r="E21" s="32"/>
      <c r="F21" s="32"/>
      <c r="G21" s="32"/>
      <c r="H21" s="32"/>
      <c r="I21" s="32"/>
      <c r="K21" s="32"/>
      <c r="L21" s="53">
        <v>570</v>
      </c>
      <c r="M21" s="54" t="s">
        <v>12</v>
      </c>
      <c r="N21" s="55">
        <v>553</v>
      </c>
      <c r="O21" s="56">
        <v>2.5</v>
      </c>
      <c r="P21" s="41"/>
      <c r="Q21" s="12">
        <v>553</v>
      </c>
      <c r="R21" s="3" t="s">
        <v>12</v>
      </c>
      <c r="S21" s="13">
        <v>570</v>
      </c>
      <c r="T21" s="4">
        <v>2.5</v>
      </c>
    </row>
    <row r="22" spans="1:28" ht="14.25" customHeight="1" thickBot="1" x14ac:dyDescent="0.3">
      <c r="A22" s="36"/>
      <c r="C22" s="70" t="s">
        <v>40</v>
      </c>
      <c r="K22" s="32"/>
      <c r="L22" s="53">
        <v>552</v>
      </c>
      <c r="M22" s="54" t="s">
        <v>12</v>
      </c>
      <c r="N22" s="55">
        <v>535</v>
      </c>
      <c r="O22" s="56">
        <v>2.6</v>
      </c>
      <c r="P22" s="41"/>
      <c r="Q22" s="12">
        <v>571</v>
      </c>
      <c r="R22" s="3" t="s">
        <v>12</v>
      </c>
      <c r="S22" s="13">
        <v>588</v>
      </c>
      <c r="T22" s="4">
        <v>2.4</v>
      </c>
    </row>
    <row r="23" spans="1:28" ht="12" customHeight="1" thickBot="1" x14ac:dyDescent="0.3">
      <c r="A23" s="36"/>
      <c r="B23" s="103" t="s">
        <v>33</v>
      </c>
      <c r="C23" s="104"/>
      <c r="D23" s="104"/>
      <c r="E23" s="104"/>
      <c r="F23" s="104"/>
      <c r="G23" s="104"/>
      <c r="H23" s="104"/>
      <c r="I23" s="104"/>
      <c r="J23" s="105"/>
      <c r="K23" s="32"/>
      <c r="L23" s="53">
        <v>534</v>
      </c>
      <c r="M23" s="54" t="s">
        <v>12</v>
      </c>
      <c r="N23" s="55">
        <v>517</v>
      </c>
      <c r="O23" s="56">
        <v>2.7</v>
      </c>
      <c r="P23" s="41"/>
      <c r="Q23" s="12">
        <v>589</v>
      </c>
      <c r="R23" s="3" t="s">
        <v>12</v>
      </c>
      <c r="S23" s="13">
        <v>606</v>
      </c>
      <c r="T23" s="4">
        <v>2.2999999999999998</v>
      </c>
    </row>
    <row r="24" spans="1:28" ht="12" customHeight="1" x14ac:dyDescent="0.25">
      <c r="A24" s="36"/>
      <c r="B24" s="71" t="s">
        <v>7</v>
      </c>
      <c r="C24" s="72" t="s">
        <v>54</v>
      </c>
      <c r="D24" s="121" t="s">
        <v>55</v>
      </c>
      <c r="E24" s="122"/>
      <c r="F24" s="123"/>
      <c r="G24" s="124" t="s">
        <v>8</v>
      </c>
      <c r="H24" s="99"/>
      <c r="I24" s="119" t="s">
        <v>9</v>
      </c>
      <c r="J24" s="125"/>
      <c r="K24" s="32"/>
      <c r="L24" s="53">
        <v>516</v>
      </c>
      <c r="M24" s="54" t="s">
        <v>12</v>
      </c>
      <c r="N24" s="55">
        <v>499</v>
      </c>
      <c r="O24" s="56">
        <v>2.8</v>
      </c>
      <c r="P24" s="41"/>
      <c r="Q24" s="12">
        <v>607</v>
      </c>
      <c r="R24" s="3" t="s">
        <v>12</v>
      </c>
      <c r="S24" s="13">
        <v>624</v>
      </c>
      <c r="T24" s="4">
        <v>2.2000000000000002</v>
      </c>
    </row>
    <row r="25" spans="1:28" ht="12" customHeight="1" x14ac:dyDescent="0.25">
      <c r="A25" s="36"/>
      <c r="B25" s="73" t="s">
        <v>49</v>
      </c>
      <c r="C25" s="27">
        <v>5</v>
      </c>
      <c r="D25" s="126"/>
      <c r="E25" s="127"/>
      <c r="F25" s="128"/>
      <c r="G25" s="129">
        <f>IF(ISBLANK(D25),C25,((C25*2)+D25)/3)</f>
        <v>5</v>
      </c>
      <c r="H25" s="130"/>
      <c r="I25" s="131">
        <f>ROUND(G25*5,0)</f>
        <v>25</v>
      </c>
      <c r="J25" s="132"/>
      <c r="K25" s="32"/>
      <c r="L25" s="53">
        <v>498</v>
      </c>
      <c r="M25" s="54" t="s">
        <v>12</v>
      </c>
      <c r="N25" s="55">
        <v>481</v>
      </c>
      <c r="O25" s="56">
        <v>2.9</v>
      </c>
      <c r="P25" s="41"/>
      <c r="Q25" s="12">
        <v>625</v>
      </c>
      <c r="R25" s="3" t="s">
        <v>12</v>
      </c>
      <c r="S25" s="13">
        <v>642</v>
      </c>
      <c r="T25" s="4">
        <v>2.1</v>
      </c>
      <c r="W25" s="18">
        <f>IF(ISBLANK(G25),"",IF(G25=0,10,IF(G25&gt;=5,0,1)))</f>
        <v>0</v>
      </c>
      <c r="Z25" s="19">
        <f>SUM(G25:H28)</f>
        <v>20</v>
      </c>
      <c r="AA25" t="s">
        <v>30</v>
      </c>
      <c r="AB25">
        <f>IF(Z25&gt;=20,0,1)</f>
        <v>0</v>
      </c>
    </row>
    <row r="26" spans="1:28" ht="12" customHeight="1" x14ac:dyDescent="0.25">
      <c r="A26" s="37"/>
      <c r="B26" s="73" t="s">
        <v>50</v>
      </c>
      <c r="C26" s="27">
        <v>5</v>
      </c>
      <c r="D26" s="126"/>
      <c r="E26" s="127"/>
      <c r="F26" s="128"/>
      <c r="G26" s="129">
        <f>IF(ISBLANK(D26),C26,((C26*2)+D26)/3)</f>
        <v>5</v>
      </c>
      <c r="H26" s="130"/>
      <c r="I26" s="131">
        <f>ROUND(G26*5,0)</f>
        <v>25</v>
      </c>
      <c r="J26" s="132"/>
      <c r="K26" s="32"/>
      <c r="L26" s="53">
        <v>480</v>
      </c>
      <c r="M26" s="54" t="s">
        <v>12</v>
      </c>
      <c r="N26" s="55">
        <v>463</v>
      </c>
      <c r="O26" s="56">
        <v>3</v>
      </c>
      <c r="P26" s="41"/>
      <c r="Q26" s="12">
        <v>643</v>
      </c>
      <c r="R26" s="3" t="s">
        <v>12</v>
      </c>
      <c r="S26" s="13">
        <v>660</v>
      </c>
      <c r="T26" s="4">
        <v>2</v>
      </c>
      <c r="W26" s="18">
        <f>IF(ISBLANK(G26),"",IF(G26=0,10,IF(G26&gt;=5,0,1)))</f>
        <v>0</v>
      </c>
      <c r="Z26">
        <f>SUM(W25:W28)</f>
        <v>0</v>
      </c>
      <c r="AB26">
        <f>IF(Z26&gt;1,1,0)</f>
        <v>0</v>
      </c>
    </row>
    <row r="27" spans="1:28" ht="12" customHeight="1" x14ac:dyDescent="0.25">
      <c r="A27" s="37"/>
      <c r="B27" s="73" t="s">
        <v>51</v>
      </c>
      <c r="C27" s="27">
        <v>5</v>
      </c>
      <c r="D27" s="126"/>
      <c r="E27" s="127"/>
      <c r="F27" s="128"/>
      <c r="G27" s="129">
        <f>IF(ISBLANK(D27),C27,((C27*2)+D27)/3)</f>
        <v>5</v>
      </c>
      <c r="H27" s="130"/>
      <c r="I27" s="131">
        <f>ROUND(G27*5,0)</f>
        <v>25</v>
      </c>
      <c r="J27" s="132"/>
      <c r="K27" s="32"/>
      <c r="L27" s="53">
        <v>462</v>
      </c>
      <c r="M27" s="54" t="s">
        <v>12</v>
      </c>
      <c r="N27" s="55">
        <v>445</v>
      </c>
      <c r="O27" s="56">
        <v>3.1</v>
      </c>
      <c r="P27" s="41"/>
      <c r="Q27" s="12">
        <v>661</v>
      </c>
      <c r="R27" s="3" t="s">
        <v>12</v>
      </c>
      <c r="S27" s="13">
        <v>678</v>
      </c>
      <c r="T27" s="4">
        <v>1.9</v>
      </c>
      <c r="W27" s="18">
        <f>IF(ISBLANK(G27),"",IF(G27=0,10,IF(G27&gt;=5,0,1)))</f>
        <v>0</v>
      </c>
    </row>
    <row r="28" spans="1:28" ht="12" customHeight="1" thickBot="1" x14ac:dyDescent="0.3">
      <c r="A28" s="37"/>
      <c r="B28" s="74" t="s">
        <v>52</v>
      </c>
      <c r="C28" s="29">
        <v>5</v>
      </c>
      <c r="D28" s="149"/>
      <c r="E28" s="150"/>
      <c r="F28" s="151"/>
      <c r="G28" s="129">
        <f>IF(ISBLANK(D28),C28,((C28*2)+D28)/3)</f>
        <v>5</v>
      </c>
      <c r="H28" s="130"/>
      <c r="I28" s="131">
        <f>ROUND(G28*5,0)</f>
        <v>25</v>
      </c>
      <c r="J28" s="132"/>
      <c r="K28" s="32"/>
      <c r="L28" s="53">
        <v>444</v>
      </c>
      <c r="M28" s="54" t="s">
        <v>12</v>
      </c>
      <c r="N28" s="55">
        <v>427</v>
      </c>
      <c r="O28" s="56">
        <v>3.2</v>
      </c>
      <c r="P28" s="41"/>
      <c r="Q28" s="12">
        <v>679</v>
      </c>
      <c r="R28" s="3" t="s">
        <v>12</v>
      </c>
      <c r="S28" s="13">
        <v>696</v>
      </c>
      <c r="T28" s="4">
        <v>1.8</v>
      </c>
      <c r="W28" s="18">
        <f>IF(ISBLANK(G28),"",IF(G28=0,10,IF(G28&gt;=5,0,1)))</f>
        <v>0</v>
      </c>
      <c r="AA28" t="s">
        <v>2</v>
      </c>
      <c r="AB28">
        <f>SUM(AB7:AB26)</f>
        <v>0</v>
      </c>
    </row>
    <row r="29" spans="1:28" ht="12" customHeight="1" thickBot="1" x14ac:dyDescent="0.3">
      <c r="A29" s="37"/>
      <c r="B29" s="120" t="s">
        <v>41</v>
      </c>
      <c r="C29" s="145"/>
      <c r="D29" s="145"/>
      <c r="E29" s="145"/>
      <c r="F29" s="145"/>
      <c r="G29" s="145"/>
      <c r="H29" s="146"/>
      <c r="I29" s="120">
        <f>I25+I26+I27+I28</f>
        <v>100</v>
      </c>
      <c r="J29" s="146"/>
      <c r="K29" s="32"/>
      <c r="L29" s="53">
        <v>426</v>
      </c>
      <c r="M29" s="54" t="s">
        <v>12</v>
      </c>
      <c r="N29" s="55">
        <v>409</v>
      </c>
      <c r="O29" s="56">
        <v>3.3</v>
      </c>
      <c r="P29" s="41"/>
      <c r="Q29" s="12">
        <v>697</v>
      </c>
      <c r="R29" s="3" t="s">
        <v>12</v>
      </c>
      <c r="S29" s="13">
        <v>714</v>
      </c>
      <c r="T29" s="4">
        <v>1.7</v>
      </c>
    </row>
    <row r="30" spans="1:28" ht="12" customHeight="1" thickBot="1" x14ac:dyDescent="0.3">
      <c r="A30" s="38"/>
      <c r="B30" s="68"/>
      <c r="C30" s="68"/>
      <c r="D30" s="68"/>
      <c r="E30" s="68"/>
      <c r="F30" s="68"/>
      <c r="G30" s="68"/>
      <c r="H30" s="68"/>
      <c r="I30" s="68"/>
      <c r="J30" s="68"/>
      <c r="K30" s="32"/>
      <c r="L30" s="53">
        <v>408</v>
      </c>
      <c r="M30" s="54" t="s">
        <v>12</v>
      </c>
      <c r="N30" s="55">
        <v>391</v>
      </c>
      <c r="O30" s="56">
        <v>3.4</v>
      </c>
      <c r="P30" s="41"/>
      <c r="Q30" s="12">
        <v>715</v>
      </c>
      <c r="R30" s="3" t="s">
        <v>12</v>
      </c>
      <c r="S30" s="13">
        <v>732</v>
      </c>
      <c r="T30" s="4">
        <v>1.6</v>
      </c>
    </row>
    <row r="31" spans="1:28" ht="12" customHeight="1" thickBot="1" x14ac:dyDescent="0.3">
      <c r="A31" s="36"/>
      <c r="B31" s="120" t="s">
        <v>10</v>
      </c>
      <c r="C31" s="147"/>
      <c r="D31" s="147"/>
      <c r="E31" s="147"/>
      <c r="F31" s="147"/>
      <c r="G31" s="148"/>
      <c r="H31" s="85"/>
      <c r="I31" s="85"/>
      <c r="J31" s="85"/>
      <c r="K31" s="32"/>
      <c r="L31" s="53">
        <v>390</v>
      </c>
      <c r="M31" s="54" t="s">
        <v>12</v>
      </c>
      <c r="N31" s="55">
        <v>373</v>
      </c>
      <c r="O31" s="56">
        <v>3.5</v>
      </c>
      <c r="P31" s="41"/>
      <c r="Q31" s="12">
        <v>733</v>
      </c>
      <c r="R31" s="3" t="s">
        <v>12</v>
      </c>
      <c r="S31" s="13">
        <v>750</v>
      </c>
      <c r="T31" s="4">
        <v>1.5</v>
      </c>
    </row>
    <row r="32" spans="1:28" ht="12" customHeight="1" x14ac:dyDescent="0.25">
      <c r="A32" s="36"/>
      <c r="B32" s="75"/>
      <c r="C32" s="76"/>
      <c r="D32" s="72" t="s">
        <v>5</v>
      </c>
      <c r="E32" s="121" t="s">
        <v>11</v>
      </c>
      <c r="F32" s="133"/>
      <c r="G32" s="134"/>
      <c r="J32" s="68"/>
      <c r="K32" s="86"/>
      <c r="L32" s="53">
        <v>372</v>
      </c>
      <c r="M32" s="54" t="s">
        <v>12</v>
      </c>
      <c r="N32" s="55">
        <v>355</v>
      </c>
      <c r="O32" s="56">
        <v>3.6</v>
      </c>
      <c r="P32" s="41"/>
      <c r="Q32" s="12">
        <v>751</v>
      </c>
      <c r="R32" s="3" t="s">
        <v>12</v>
      </c>
      <c r="S32" s="13">
        <v>768</v>
      </c>
      <c r="T32" s="4">
        <v>1.4</v>
      </c>
    </row>
    <row r="33" spans="1:20" ht="12.75" customHeight="1" thickBot="1" x14ac:dyDescent="0.3">
      <c r="A33" s="36"/>
      <c r="B33" s="82" t="s">
        <v>36</v>
      </c>
      <c r="C33" s="83"/>
      <c r="D33" s="77">
        <f>(I29+J19)</f>
        <v>300</v>
      </c>
      <c r="E33" s="135">
        <f>IF(AA12=0,IF(AB28=0,VLOOKUP(VLOOKUP(D33,Q5:S36,3)*(D33&lt;=VLOOKUP(D33,Q5:S36,3)),S5:T36,2),"nicht bestanden"),"Kurszahl prüfen!")</f>
        <v>4</v>
      </c>
      <c r="F33" s="136"/>
      <c r="G33" s="137"/>
      <c r="J33" s="68"/>
      <c r="K33" s="86"/>
      <c r="L33" s="53">
        <v>354</v>
      </c>
      <c r="M33" s="54" t="s">
        <v>12</v>
      </c>
      <c r="N33" s="55">
        <v>337</v>
      </c>
      <c r="O33" s="56">
        <v>3.7</v>
      </c>
      <c r="P33" s="41"/>
      <c r="Q33" s="12">
        <v>769</v>
      </c>
      <c r="R33" s="3" t="s">
        <v>12</v>
      </c>
      <c r="S33" s="13">
        <v>786</v>
      </c>
      <c r="T33" s="4">
        <v>1.3</v>
      </c>
    </row>
    <row r="34" spans="1:20" ht="12" customHeight="1" x14ac:dyDescent="0.25">
      <c r="A34" s="36"/>
      <c r="J34" s="68"/>
      <c r="K34" s="86"/>
      <c r="L34" s="53">
        <v>336</v>
      </c>
      <c r="M34" s="54" t="s">
        <v>12</v>
      </c>
      <c r="N34" s="55">
        <v>319</v>
      </c>
      <c r="O34" s="56">
        <v>3.8</v>
      </c>
      <c r="P34" s="41"/>
      <c r="Q34" s="12">
        <v>787</v>
      </c>
      <c r="R34" s="3" t="s">
        <v>12</v>
      </c>
      <c r="S34" s="13">
        <v>804</v>
      </c>
      <c r="T34" s="4">
        <v>1.2</v>
      </c>
    </row>
    <row r="35" spans="1:20" ht="12" customHeight="1" x14ac:dyDescent="0.25">
      <c r="A35" s="36"/>
      <c r="D35" s="114" t="s">
        <v>44</v>
      </c>
      <c r="E35" s="114"/>
      <c r="F35" s="114"/>
      <c r="G35" s="114"/>
      <c r="H35" s="114"/>
      <c r="J35" s="68"/>
      <c r="K35" s="86"/>
      <c r="L35" s="53">
        <v>318</v>
      </c>
      <c r="M35" s="54" t="s">
        <v>12</v>
      </c>
      <c r="N35" s="55">
        <v>301</v>
      </c>
      <c r="O35" s="56">
        <v>3.9</v>
      </c>
      <c r="P35" s="41"/>
      <c r="Q35" s="14">
        <v>805</v>
      </c>
      <c r="R35" s="5" t="s">
        <v>12</v>
      </c>
      <c r="S35" s="15">
        <v>822</v>
      </c>
      <c r="T35" s="4">
        <v>1.1000000000000001</v>
      </c>
    </row>
    <row r="36" spans="1:20" ht="12" customHeight="1" thickBot="1" x14ac:dyDescent="0.3">
      <c r="A36" s="39"/>
      <c r="B36" s="34"/>
      <c r="C36" s="34"/>
      <c r="D36" s="34"/>
      <c r="E36" s="34"/>
      <c r="F36" s="34"/>
      <c r="G36" s="34"/>
      <c r="H36" s="34"/>
      <c r="I36" s="34"/>
      <c r="J36" s="87"/>
      <c r="K36" s="88"/>
      <c r="L36" s="78">
        <v>300</v>
      </c>
      <c r="M36" s="79"/>
      <c r="N36" s="80"/>
      <c r="O36" s="81">
        <v>4</v>
      </c>
      <c r="P36" s="43"/>
      <c r="Q36" s="16">
        <v>823</v>
      </c>
      <c r="R36" s="10" t="s">
        <v>12</v>
      </c>
      <c r="S36" s="17">
        <v>900</v>
      </c>
      <c r="T36" s="11">
        <v>1</v>
      </c>
    </row>
    <row r="37" spans="1:20" ht="12" customHeight="1" thickTop="1" x14ac:dyDescent="0.25">
      <c r="L37" s="1"/>
      <c r="M37" s="1"/>
      <c r="N37" s="1"/>
    </row>
    <row r="38" spans="1:20" ht="12" customHeight="1" x14ac:dyDescent="0.25"/>
    <row r="39" spans="1:20" ht="12" customHeight="1" x14ac:dyDescent="0.25"/>
    <row r="40" spans="1:20" ht="12" customHeight="1" x14ac:dyDescent="0.25"/>
    <row r="41" spans="1:20" ht="12" customHeight="1" x14ac:dyDescent="0.25"/>
    <row r="42" spans="1:20" ht="12" customHeight="1" x14ac:dyDescent="0.25"/>
    <row r="43" spans="1:20" ht="12" customHeight="1" x14ac:dyDescent="0.25"/>
    <row r="44" spans="1:20" ht="12" customHeight="1" x14ac:dyDescent="0.25"/>
    <row r="45" spans="1:20" ht="12" customHeight="1" x14ac:dyDescent="0.25"/>
    <row r="46" spans="1:20" ht="12" customHeight="1" x14ac:dyDescent="0.25"/>
    <row r="47" spans="1:20" ht="12" customHeight="1" x14ac:dyDescent="0.25"/>
    <row r="48" spans="1:20" ht="12" customHeight="1" x14ac:dyDescent="0.25"/>
    <row r="49" ht="12" customHeight="1" x14ac:dyDescent="0.25"/>
  </sheetData>
  <sheetProtection algorithmName="SHA-512" hashValue="PfSFKjWL/5ieB0hH30a8+3WcuhqNMc36zXC/uwa3eKK7k23wHH0P+mRXsXl3xbS8QFVd+WXMwV5xuCEUSixHag==" saltValue="ptvMBuBZVBsvN7ar0jJv2g==" spinCount="100000" sheet="1" selectLockedCells="1"/>
  <mergeCells count="35">
    <mergeCell ref="V5:Z5"/>
    <mergeCell ref="Q4:S4"/>
    <mergeCell ref="D25:F25"/>
    <mergeCell ref="D26:F26"/>
    <mergeCell ref="D27:F27"/>
    <mergeCell ref="B4:J4"/>
    <mergeCell ref="E5:H5"/>
    <mergeCell ref="B18:I18"/>
    <mergeCell ref="I24:J24"/>
    <mergeCell ref="G26:H26"/>
    <mergeCell ref="L5:N5"/>
    <mergeCell ref="B5:D5"/>
    <mergeCell ref="B23:J23"/>
    <mergeCell ref="N2:O2"/>
    <mergeCell ref="N3:O3"/>
    <mergeCell ref="D35:H35"/>
    <mergeCell ref="I25:J25"/>
    <mergeCell ref="I26:J26"/>
    <mergeCell ref="B19:I19"/>
    <mergeCell ref="D24:F24"/>
    <mergeCell ref="I27:J27"/>
    <mergeCell ref="G25:H25"/>
    <mergeCell ref="G24:H24"/>
    <mergeCell ref="B1:J2"/>
    <mergeCell ref="G27:H27"/>
    <mergeCell ref="B7:B8"/>
    <mergeCell ref="B9:B17"/>
    <mergeCell ref="I29:J29"/>
    <mergeCell ref="B29:H29"/>
    <mergeCell ref="B31:G31"/>
    <mergeCell ref="E32:G32"/>
    <mergeCell ref="E33:G33"/>
    <mergeCell ref="G28:H28"/>
    <mergeCell ref="I28:J28"/>
    <mergeCell ref="D28:F28"/>
  </mergeCells>
  <phoneticPr fontId="1" type="noConversion"/>
  <conditionalFormatting sqref="B20">
    <cfRule type="containsText" dxfId="3" priority="2" operator="containsText" text="GK">
      <formula>NOT(ISERROR(SEARCH("GK",B20)))</formula>
    </cfRule>
  </conditionalFormatting>
  <conditionalFormatting sqref="E7:H8">
    <cfRule type="cellIs" dxfId="2" priority="1" operator="between">
      <formula>0</formula>
      <formula>4</formula>
    </cfRule>
  </conditionalFormatting>
  <conditionalFormatting sqref="E9:H17">
    <cfRule type="cellIs" dxfId="1" priority="5" operator="between">
      <formula>1</formula>
      <formula>4</formula>
    </cfRule>
  </conditionalFormatting>
  <conditionalFormatting sqref="G25:H28">
    <cfRule type="cellIs" dxfId="0" priority="3" operator="greaterThanOrEqual">
      <formula>5</formula>
    </cfRule>
  </conditionalFormatting>
  <dataValidations count="2">
    <dataValidation type="whole" allowBlank="1" showInputMessage="1" showErrorMessage="1" sqref="E7:H17">
      <formula1>1</formula1>
      <formula2>15</formula2>
    </dataValidation>
    <dataValidation type="whole" allowBlank="1" showInputMessage="1" showErrorMessage="1" sqref="C25:F28">
      <formula1>0</formula1>
      <formula2>15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Punktberechnung (mBLL)</vt:lpstr>
      <vt:lpstr>Punktberechnung (oBLL)</vt:lpstr>
      <vt:lpstr>'Punktberechnung (mBLL)'!Druckbereich</vt:lpstr>
      <vt:lpstr>'Punktberechnung (oBLL)'!Druckbereich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Starke</dc:creator>
  <cp:lastModifiedBy>verwalt07</cp:lastModifiedBy>
  <cp:lastPrinted>2023-07-27T11:20:25Z</cp:lastPrinted>
  <dcterms:created xsi:type="dcterms:W3CDTF">2017-08-18T09:36:35Z</dcterms:created>
  <dcterms:modified xsi:type="dcterms:W3CDTF">2023-10-17T08:20:14Z</dcterms:modified>
</cp:coreProperties>
</file>